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32760" activeTab="3"/>
  </bookViews>
  <sheets>
    <sheet name="Coral Extension data" sheetId="1" r:id="rId1"/>
    <sheet name="Coral Density data" sheetId="2" r:id="rId2"/>
    <sheet name="CCA calcification data" sheetId="3" r:id="rId3"/>
    <sheet name="Coral and CCA rates for RB " sheetId="4" r:id="rId4"/>
    <sheet name="12-10-21" sheetId="5" r:id="rId5"/>
  </sheets>
  <definedNames>
    <definedName name="_xlnm._FilterDatabase" localSheetId="0" hidden="1">'Coral Extension data'!$A$1:$S$705</definedName>
  </definedNames>
  <calcPr fullCalcOnLoad="1"/>
</workbook>
</file>

<file path=xl/comments1.xml><?xml version="1.0" encoding="utf-8"?>
<comments xmlns="http://schemas.openxmlformats.org/spreadsheetml/2006/main">
  <authors>
    <author>mmu-user</author>
  </authors>
  <commentList>
    <comment ref="E578" authorId="0">
      <text>
        <r>
          <rPr>
            <b/>
            <sz val="8"/>
            <rFont val="Tahoma"/>
            <family val="2"/>
          </rPr>
          <t>mmu-user:</t>
        </r>
        <r>
          <rPr>
            <sz val="8"/>
            <rFont val="Tahoma"/>
            <family val="2"/>
          </rPr>
          <t xml:space="preserve">
interpreted from graphs</t>
        </r>
      </text>
    </comment>
    <comment ref="D315" authorId="0">
      <text>
        <r>
          <rPr>
            <b/>
            <sz val="8"/>
            <rFont val="Tahoma"/>
            <family val="2"/>
          </rPr>
          <t>mmu-user:</t>
        </r>
        <r>
          <rPr>
            <sz val="8"/>
            <rFont val="Tahoma"/>
            <family val="2"/>
          </rPr>
          <t xml:space="preserve">
measured diameter and worked out vertical height</t>
        </r>
      </text>
    </comment>
    <comment ref="E277" authorId="0">
      <text>
        <r>
          <rPr>
            <b/>
            <sz val="8"/>
            <rFont val="Tahoma"/>
            <family val="2"/>
          </rPr>
          <t>mmu-user:</t>
        </r>
        <r>
          <rPr>
            <sz val="8"/>
            <rFont val="Tahoma"/>
            <family val="2"/>
          </rPr>
          <t xml:space="preserve">
interpreted from graphs</t>
        </r>
      </text>
    </comment>
    <comment ref="E492" authorId="0">
      <text>
        <r>
          <rPr>
            <b/>
            <sz val="8"/>
            <rFont val="Tahoma"/>
            <family val="2"/>
          </rPr>
          <t>mmu-user:</t>
        </r>
        <r>
          <rPr>
            <sz val="8"/>
            <rFont val="Tahoma"/>
            <family val="2"/>
          </rPr>
          <t xml:space="preserve">
interpreted from graphs</t>
        </r>
      </text>
    </comment>
  </commentList>
</comments>
</file>

<file path=xl/comments2.xml><?xml version="1.0" encoding="utf-8"?>
<comments xmlns="http://schemas.openxmlformats.org/spreadsheetml/2006/main">
  <authors>
    <author>mmu-user</author>
  </authors>
  <commentList>
    <comment ref="E29" authorId="0">
      <text>
        <r>
          <rPr>
            <b/>
            <sz val="8"/>
            <rFont val="Tahoma"/>
            <family val="2"/>
          </rPr>
          <t>mmu-user:</t>
        </r>
        <r>
          <rPr>
            <sz val="8"/>
            <rFont val="Tahoma"/>
            <family val="2"/>
          </rPr>
          <t xml:space="preserve">
weight / vol. Vol calculated using photos of the 3 dimensions of coral blocks</t>
        </r>
      </text>
    </comment>
    <comment ref="B80" authorId="0">
      <text>
        <r>
          <rPr>
            <b/>
            <sz val="8"/>
            <rFont val="Tahoma"/>
            <family val="2"/>
          </rPr>
          <t>mmu-user:</t>
        </r>
        <r>
          <rPr>
            <sz val="8"/>
            <rFont val="Tahoma"/>
            <family val="2"/>
          </rPr>
          <t xml:space="preserve">
Hughes cited the name Leptoseris for this species</t>
        </r>
      </text>
    </comment>
    <comment ref="B81" authorId="0">
      <text>
        <r>
          <rPr>
            <b/>
            <sz val="8"/>
            <rFont val="Tahoma"/>
            <family val="2"/>
          </rPr>
          <t>mmu-user:</t>
        </r>
        <r>
          <rPr>
            <sz val="8"/>
            <rFont val="Tahoma"/>
            <family val="2"/>
          </rPr>
          <t xml:space="preserve">
Hughes cited the name Leptoseris for this species</t>
        </r>
      </text>
    </comment>
    <comment ref="B82" authorId="0">
      <text>
        <r>
          <rPr>
            <b/>
            <sz val="8"/>
            <rFont val="Tahoma"/>
            <family val="2"/>
          </rPr>
          <t>mmu-user:</t>
        </r>
        <r>
          <rPr>
            <sz val="8"/>
            <rFont val="Tahoma"/>
            <family val="2"/>
          </rPr>
          <t xml:space="preserve">
Hughes cited the name Leptoseris for this species</t>
        </r>
      </text>
    </comment>
    <comment ref="B83" authorId="0">
      <text>
        <r>
          <rPr>
            <b/>
            <sz val="8"/>
            <rFont val="Tahoma"/>
            <family val="2"/>
          </rPr>
          <t>mmu-user:</t>
        </r>
        <r>
          <rPr>
            <sz val="8"/>
            <rFont val="Tahoma"/>
            <family val="2"/>
          </rPr>
          <t xml:space="preserve">
Hughes cited the name Leptoseris for this species</t>
        </r>
      </text>
    </comment>
  </commentList>
</comments>
</file>

<file path=xl/sharedStrings.xml><?xml version="1.0" encoding="utf-8"?>
<sst xmlns="http://schemas.openxmlformats.org/spreadsheetml/2006/main" count="6967" uniqueCount="1039">
  <si>
    <t>Genus</t>
  </si>
  <si>
    <t>Species</t>
  </si>
  <si>
    <t>Morphology</t>
  </si>
  <si>
    <t>Method</t>
  </si>
  <si>
    <t>Growth Rate Range (cm/yr)</t>
  </si>
  <si>
    <t>Zone</t>
  </si>
  <si>
    <t>Depth (m)</t>
  </si>
  <si>
    <t>Site</t>
  </si>
  <si>
    <t>Latitude</t>
  </si>
  <si>
    <t>Longitude</t>
  </si>
  <si>
    <t>Region</t>
  </si>
  <si>
    <t>Reference</t>
  </si>
  <si>
    <t>Notes</t>
  </si>
  <si>
    <t>Acropora</t>
  </si>
  <si>
    <t>0-5</t>
  </si>
  <si>
    <t>cervicornis</t>
  </si>
  <si>
    <t>Branching</t>
  </si>
  <si>
    <t>Alizarin Red</t>
  </si>
  <si>
    <t>Buck Island, St Croix</t>
  </si>
  <si>
    <t>Caribbean</t>
  </si>
  <si>
    <t>Gladfelter, E.H. 1984. Skeletal development in Acropora cervicornis. III. A Comparison of  monthly rates of linear extension and calcium carbonate accretion measured over a year. Coral Reefs 3: 51-57</t>
  </si>
  <si>
    <t>Fore Reef</t>
  </si>
  <si>
    <t>Gladfelter et al., 1978. Growth Rates of Five Reef-Building Corals in the Northeastern Caribbean. Bulletin of Marine Science, 28(4): 728-734</t>
  </si>
  <si>
    <t>Direct Measurement</t>
  </si>
  <si>
    <t>Barbados</t>
  </si>
  <si>
    <t>Lewis et al., 1968. Comparative growth rates of some corals in the Caribbean. Mar. Sci. Manu. Rep. 10. McGill Univ. 26pp</t>
  </si>
  <si>
    <t>3.5-5.2</t>
  </si>
  <si>
    <t>Pinnacle</t>
  </si>
  <si>
    <t>Tunnicliffe V. 1983. Caribbean staghorn coral populations: prehurricane Allen conditions in Discovery Bay, Jamaica. Bulletin of Marine Science 33:132-151</t>
  </si>
  <si>
    <t>9.2-14.8</t>
  </si>
  <si>
    <t>Back Reef</t>
  </si>
  <si>
    <t>&lt;3</t>
  </si>
  <si>
    <t>Western Atlantic</t>
  </si>
  <si>
    <t>Shinn E. 1966. Coral growth rate. An environmental indicator. J. Paleontol. 40: 233-240</t>
  </si>
  <si>
    <t>Key Largo, Florida</t>
  </si>
  <si>
    <t>8.0-14.0</t>
  </si>
  <si>
    <t>12.9-15.8</t>
  </si>
  <si>
    <t>10.9-15.9</t>
  </si>
  <si>
    <t>5.5-7.2</t>
  </si>
  <si>
    <t>7.4-14.1</t>
  </si>
  <si>
    <t>7.3-11.5</t>
  </si>
  <si>
    <t>Jamaica</t>
  </si>
  <si>
    <t>Florida</t>
  </si>
  <si>
    <t>palmata</t>
  </si>
  <si>
    <t>5.5-5.8</t>
  </si>
  <si>
    <t>4.7-8.7</t>
  </si>
  <si>
    <t>Leeward</t>
  </si>
  <si>
    <t>Bak, R.P.M. (1976). The growth of coral colonies and the importance of crustose coralline algae and burrowing sponges in relation with carbonate accumulation. Neth. J. Sea Res. 10:285-337</t>
  </si>
  <si>
    <t>7.4-9.0</t>
  </si>
  <si>
    <t>Curacao</t>
  </si>
  <si>
    <t>Bak et al., 2009. Coral growth rates revisited after 31 years: What is causing lower extension rates in Acropora palmata? Bulletin of Marine Science, 84(3): 287-294</t>
  </si>
  <si>
    <t>6.5-9.9</t>
  </si>
  <si>
    <t>Gulf of Mexico</t>
  </si>
  <si>
    <t>prolifera</t>
  </si>
  <si>
    <t>5.9-8.2</t>
  </si>
  <si>
    <t>Agaricia</t>
  </si>
  <si>
    <t>agaricites</t>
  </si>
  <si>
    <t>Platy</t>
  </si>
  <si>
    <t>X-radiograph</t>
  </si>
  <si>
    <t>0.08-0.15</t>
  </si>
  <si>
    <t>Huston M. 1985. Variation in coral growth rates with depth at Discovery Bay, Jamaica. Coral Reefs 4:19-25</t>
  </si>
  <si>
    <t>T2, Cane Bay, St Croix</t>
  </si>
  <si>
    <t>Hubbard and Scaturo 1985. Growth rates of seven species of Scleractinean corals from Cane Bay and Salt River, St. Croix, USVI</t>
  </si>
  <si>
    <t>0.09-0.11</t>
  </si>
  <si>
    <t>0.08-0.16</t>
  </si>
  <si>
    <t>Both X-radiograph and Alizarin Red</t>
  </si>
  <si>
    <t>0.35-0.48</t>
  </si>
  <si>
    <t>&lt;10m</t>
  </si>
  <si>
    <t>Stearn et al. 1977. Calcium carbonate budget of a fringing reef on the west coast of Barbados. Part 1 - Zonation and Productivity. Bulletin of Marine Science, 27(3): 479-510</t>
  </si>
  <si>
    <t>0.08-0.11</t>
  </si>
  <si>
    <t>6.0-15.0</t>
  </si>
  <si>
    <t>Colpophyllia</t>
  </si>
  <si>
    <t>natans</t>
  </si>
  <si>
    <t>0.92-1.05</t>
  </si>
  <si>
    <t>0.57-0.93</t>
  </si>
  <si>
    <t>Massive</t>
  </si>
  <si>
    <t>0.3-0.51</t>
  </si>
  <si>
    <t>Diploria</t>
  </si>
  <si>
    <t>clivosa</t>
  </si>
  <si>
    <t>labyrinthiformis</t>
  </si>
  <si>
    <t>Lagoon</t>
  </si>
  <si>
    <t>Logan A., Yang L. and Tomascik T. 1994. Linear skeletal extension rates in two species of Diploria from high latitude reefs in Bermuda. Coral Reefs 13: 225-230</t>
  </si>
  <si>
    <t>Reef flat</t>
  </si>
  <si>
    <t>Patch Reef</t>
  </si>
  <si>
    <t>Reef Crest</t>
  </si>
  <si>
    <t>Reef Terrace</t>
  </si>
  <si>
    <t>Main Terrace, North Bermuda</t>
  </si>
  <si>
    <t>Fore Reef Slope</t>
  </si>
  <si>
    <t>Fore Reef Slope, North Bermuda</t>
  </si>
  <si>
    <t>strigosa</t>
  </si>
  <si>
    <t>c. 0.46-0.59</t>
  </si>
  <si>
    <t>1.0-3.0</t>
  </si>
  <si>
    <t>Guzman HM, Jackson JBC and Weil E. 1991. Short term ecological consequences of a major oil spill on Panamanian subtidal reef corals. Coral Reefs 10: 1-12</t>
  </si>
  <si>
    <t>Aruba</t>
  </si>
  <si>
    <t>5.0-7.0</t>
  </si>
  <si>
    <t>8.0-12.0</t>
  </si>
  <si>
    <t>Millepora</t>
  </si>
  <si>
    <t>alcicornis</t>
  </si>
  <si>
    <t>3-5</t>
  </si>
  <si>
    <t>Edmunds 1999. The role of colony morphology and substratum inclination in the success of Millepora alcicornis on shallow coral reefs. Coral Reefs 18, 133-140</t>
  </si>
  <si>
    <t>These figures were estimated from a graph</t>
  </si>
  <si>
    <t>complanata</t>
  </si>
  <si>
    <t>0-15?</t>
  </si>
  <si>
    <t>Lewis, J.B. 1991. Banding, age and growth in the calcareous hydrozoan Millepora complanata Lamarck. Coral Reefs, 9: 209-214</t>
  </si>
  <si>
    <t>Montastraea</t>
  </si>
  <si>
    <t>annularis</t>
  </si>
  <si>
    <t>Columnar</t>
  </si>
  <si>
    <t>2.5-14</t>
  </si>
  <si>
    <t>Panama</t>
  </si>
  <si>
    <t>Knowlton et al 1992. Sibling species in Montastraea annularis, Coral Bleaching and the Coral Climate Record. Science, 255: 330-333</t>
  </si>
  <si>
    <t>Morphotype 1 treated as M annularis, morphotype 2 as M. faveolata and morphotype 3 as M. franksii</t>
  </si>
  <si>
    <t>faveolata</t>
  </si>
  <si>
    <t>Puerto Morelos, Yucatan</t>
  </si>
  <si>
    <t>Submassive</t>
  </si>
  <si>
    <t>Hoffmeister and Multer, 1964. Fossil mangrove reef of Key Biscayne, Florida. Bull. Geol. Soc. Am. 76: 845-852</t>
  </si>
  <si>
    <t>0.72-1.01</t>
  </si>
  <si>
    <t>Hess Reef, St Croix</t>
  </si>
  <si>
    <t>Dodge RE and Brass GW 1984. Skeletal Extension, density and clacification of the reef coral, Montastrea annularis: St Croix, US Virgin Islands. Bulletin of Marine Science 34: 288-307</t>
  </si>
  <si>
    <t>T1, Cane Bay, St Croix</t>
  </si>
  <si>
    <t>T3, Cane Bay, St Croix</t>
  </si>
  <si>
    <t>T4, Cane Bay, St Croix</t>
  </si>
  <si>
    <t>0.61-1.08</t>
  </si>
  <si>
    <t>Tague bay, St Croix</t>
  </si>
  <si>
    <t>0.98-1.31</t>
  </si>
  <si>
    <t>Salt River, St Croix</t>
  </si>
  <si>
    <t>Carysfort, Florida</t>
  </si>
  <si>
    <t>0.68-0.73</t>
  </si>
  <si>
    <t>Dustan, P. 1975. Growth and form in the reef building coral Montastrea annularis. Mar. Biol. 33: 101-107</t>
  </si>
  <si>
    <t>0.59-1.13</t>
  </si>
  <si>
    <t>0.86-0.97</t>
  </si>
  <si>
    <t>Isla Verde, near Veracruz</t>
  </si>
  <si>
    <t xml:space="preserve">Carricart-Ganivet JP and Merino M. 2001. Growth responses of the reef-building coral Montastrea annularis along a gradient of continental influence in the southern Gulf of Mexico. Bulletin of Marine Science: 68: 133-146 </t>
  </si>
  <si>
    <t>0.81-1.03</t>
  </si>
  <si>
    <t>Anegada, near Veracruz</t>
  </si>
  <si>
    <t>0.77-0.90</t>
  </si>
  <si>
    <t>Cayo Arcas, Campeche Bank</t>
  </si>
  <si>
    <t>0.81-0.94</t>
  </si>
  <si>
    <t>Triangulo Oeste, Campeche Bank</t>
  </si>
  <si>
    <t>0.84-0.88</t>
  </si>
  <si>
    <t>Cayo Arenas, Campeche Bank</t>
  </si>
  <si>
    <t>0.68-0.86</t>
  </si>
  <si>
    <t>Alacran, Campeche Bank</t>
  </si>
  <si>
    <t>Xahuayxol, Yucatan</t>
  </si>
  <si>
    <t>0.1-0.27</t>
  </si>
  <si>
    <t>0.12-0.21</t>
  </si>
  <si>
    <t>0.7-1.2</t>
  </si>
  <si>
    <t>0.62-0.88</t>
  </si>
  <si>
    <t>0-15</t>
  </si>
  <si>
    <t>Aller and Dodge. 1974. Animal sediment relationships in a tropical lagoon, Discovery Bay. J. Mar. Res. 32: 209-232</t>
  </si>
  <si>
    <t>0.28-1.22</t>
  </si>
  <si>
    <t>c. 0.7-1</t>
  </si>
  <si>
    <t>2.0-10.0</t>
  </si>
  <si>
    <t>Carricart-Ganivet JP. 2004. Sea surface temperature and the growth of the West Atlantic reef-building coral Montastrea annularis. Journal of Experimental Marine Biology and Ecology, 302: 249-260</t>
  </si>
  <si>
    <t>0.79-1.39</t>
  </si>
  <si>
    <t>2.0-3.0</t>
  </si>
  <si>
    <t>0.88-1.44</t>
  </si>
  <si>
    <t>Christiansted Harbour, St Croix</t>
  </si>
  <si>
    <t>0.61-0.94</t>
  </si>
  <si>
    <t>3.0-5.0</t>
  </si>
  <si>
    <t>Manchenil Bay, St Croix</t>
  </si>
  <si>
    <t>St Croix</t>
  </si>
  <si>
    <t>0.78-1.15</t>
  </si>
  <si>
    <t>Henry Rohlsen Airport, St Croix</t>
  </si>
  <si>
    <t>0.66-1.09</t>
  </si>
  <si>
    <t>5.0-8.0</t>
  </si>
  <si>
    <t>Shinn E. 1976. Coral reef recovery in Florida and the Persian Gulf. Environ. Geol. 1: 241-254</t>
  </si>
  <si>
    <t>0.73-0.88</t>
  </si>
  <si>
    <t>Hudson and Shinn (unpublished)</t>
  </si>
  <si>
    <t>MacIntyre and Smith. 1974. X-radiographic studies of skeletal development in coral colonies. Proc. Sec. Int. Coral Reef Symp. Aust. 2: 277-287</t>
  </si>
  <si>
    <t>Honduras</t>
  </si>
  <si>
    <t>cavernosa</t>
  </si>
  <si>
    <t>0.2-0.68</t>
  </si>
  <si>
    <t>0.36-1.09</t>
  </si>
  <si>
    <t>0.23-0.57</t>
  </si>
  <si>
    <t>Porites</t>
  </si>
  <si>
    <t>astreoides</t>
  </si>
  <si>
    <t>0.336-0.353</t>
  </si>
  <si>
    <t>0.22-0.45</t>
  </si>
  <si>
    <t>0.13-0.46</t>
  </si>
  <si>
    <t>0.25-0.31</t>
  </si>
  <si>
    <t>0.19-0.26</t>
  </si>
  <si>
    <t>0.59-0.65</t>
  </si>
  <si>
    <t>0.22-0.63</t>
  </si>
  <si>
    <t>c. 0.5-0.61</t>
  </si>
  <si>
    <t>2.0-5.0</t>
  </si>
  <si>
    <t>Elizalde-Rendon, E.M., Horta-Puga, G., Gonzalez-Diaz, P. and Carricart-Ganivet, J.P. 2010. Growth characteristics of the reef building coral Porites astreoides under different environmental conditions in the Western Atlantic. Coral Reefs 29: 607-614</t>
  </si>
  <si>
    <t>n = 2</t>
  </si>
  <si>
    <t>n = 5</t>
  </si>
  <si>
    <t>n = 4</t>
  </si>
  <si>
    <t>n = 9</t>
  </si>
  <si>
    <t>n = 7</t>
  </si>
  <si>
    <t>n = 8</t>
  </si>
  <si>
    <t>furcata</t>
  </si>
  <si>
    <t>porites</t>
  </si>
  <si>
    <t>0.7-1.5</t>
  </si>
  <si>
    <t>0.6-2.1</t>
  </si>
  <si>
    <t>Siderastrea</t>
  </si>
  <si>
    <t>radians</t>
  </si>
  <si>
    <t>0.27-0.42</t>
  </si>
  <si>
    <t>siderea</t>
  </si>
  <si>
    <t>0.41-0.54</t>
  </si>
  <si>
    <t>c. 0.4-0.52</t>
  </si>
  <si>
    <t>Stephanocoenia</t>
  </si>
  <si>
    <t>Country</t>
  </si>
  <si>
    <t>Bermuda</t>
  </si>
  <si>
    <t>East Flower Garden Banks</t>
  </si>
  <si>
    <t>USA</t>
  </si>
  <si>
    <t>US Virgin Islands</t>
  </si>
  <si>
    <t>St. John</t>
  </si>
  <si>
    <t>Mexico</t>
  </si>
  <si>
    <t>Near Piscadera Bay</t>
  </si>
  <si>
    <t>Discovery Bay</t>
  </si>
  <si>
    <t>Belize</t>
  </si>
  <si>
    <t>Carrie Bow Cay</t>
  </si>
  <si>
    <t>12 reefs in Bahia Las Minas area</t>
  </si>
  <si>
    <t>Mahahual</t>
  </si>
  <si>
    <t>Cuba</t>
  </si>
  <si>
    <t>Gulf of Guanahacabibes</t>
  </si>
  <si>
    <t>Anegada de Adentro, Vercruz</t>
  </si>
  <si>
    <t>Anegada de Afuera, Vercruz</t>
  </si>
  <si>
    <t>Cabezo, Vercruz</t>
  </si>
  <si>
    <t>Chopas, Vercruz</t>
  </si>
  <si>
    <t>Gallega, Vercruz</t>
  </si>
  <si>
    <t>Hornos, Vercruz</t>
  </si>
  <si>
    <t>Enmedio, Vercruz</t>
  </si>
  <si>
    <t>Sacrificios, Vercruz</t>
  </si>
  <si>
    <t>Verde, Vercruz</t>
  </si>
  <si>
    <t>Pajaros, Vercruz</t>
  </si>
  <si>
    <t>Castle Harbour</t>
  </si>
  <si>
    <t>North Rock</t>
  </si>
  <si>
    <t>South Shore</t>
  </si>
  <si>
    <t>Three Hill Shoals</t>
  </si>
  <si>
    <t>Whalebone bay</t>
  </si>
  <si>
    <t>Vertical growth was not measured. 'Colonies of A. agaricites (forma
purpurea) were marked on one side with a plastic strip. This allowed
the increase in horizontal size parallel to the strip to be measured.'</t>
  </si>
  <si>
    <t>franksi</t>
  </si>
  <si>
    <t>Mouth of Kingston Harbour</t>
  </si>
  <si>
    <t>West Coast</t>
  </si>
  <si>
    <t>Brighton</t>
  </si>
  <si>
    <t>Tomascik and Sander 1985. Effects of eutrophication on reef building corals I. Growth rate of the reef-building coral Montastrea annularis. Marine Biology 87, 143-155</t>
  </si>
  <si>
    <t>Spring Gardens</t>
  </si>
  <si>
    <t>Fitts Village</t>
  </si>
  <si>
    <t>Sandy Lane</t>
  </si>
  <si>
    <t>Bellairs Research Institute</t>
  </si>
  <si>
    <t>Greensleeves</t>
  </si>
  <si>
    <t>Sandridge</t>
  </si>
  <si>
    <t>Environment</t>
  </si>
  <si>
    <t>0.66-1.28</t>
  </si>
  <si>
    <t>Graus and Macintyre 1982. Variation in Growth Forms of the Reef Coral Montastrea annularis (Ellis and Solander): A Quantitative Evaluation of Growth Response to Light Distribution Using Computer Simulation</t>
  </si>
  <si>
    <t>Figures are means calculated from data points on a graph within the paper (Fig 186). Morphotype (sensu Knowlton and Weil 1994)is not known.</t>
  </si>
  <si>
    <t>0.52-1.12</t>
  </si>
  <si>
    <t>5.0-10.0</t>
  </si>
  <si>
    <t>0.22-0.7</t>
  </si>
  <si>
    <t>Discovery Bay, Jamaica</t>
  </si>
  <si>
    <t>Both Alizarin Red and Direct Measurement</t>
  </si>
  <si>
    <t>2.16-8.64</t>
  </si>
  <si>
    <t>Colombia</t>
  </si>
  <si>
    <t>Islas del Rosario, Isla Grande</t>
  </si>
  <si>
    <t xml:space="preserve">10°08' - 10°15' </t>
  </si>
  <si>
    <t xml:space="preserve">75°40' - 75°48' </t>
  </si>
  <si>
    <t>Garcia et al. 1996. Growth of the coral Acropora Palmata (Lamarck, 1886) in the Corales Del Rosario National Natural Park, Colombian Caribbean. Bol. Invest. Mar. Cost. 25: 7-18</t>
  </si>
  <si>
    <t>Figures are calculated from 10month data in the paper</t>
  </si>
  <si>
    <t>5.64-8.52</t>
  </si>
  <si>
    <t>Islas del Rosario, Isla Caribaru</t>
  </si>
  <si>
    <t>0-5.4</t>
  </si>
  <si>
    <t>Islas del Rosario, Islas Caleta</t>
  </si>
  <si>
    <t>Puerto Rico</t>
  </si>
  <si>
    <t>Media Luna reef, La Parguera</t>
  </si>
  <si>
    <t>Garcia Uruena R P 2004. DINÁMICA DE CRECIMIENTO DE TRES ESPECIES DE CORAL EN RELACIÓN A LAS PROPIEDADES ÓPTICAS DEL AGUA. PhD thesis. University of Puerto Rico</t>
  </si>
  <si>
    <t>0.52-0.535</t>
  </si>
  <si>
    <t>25°13.5'</t>
  </si>
  <si>
    <t>80°12.5'</t>
  </si>
  <si>
    <t>Leder et al 1991. The effect of prolonged "bleaching" on skeletal banding and stable isotopic composition in Montastrea annularis. Coral Reefs 10: 19-27</t>
  </si>
  <si>
    <t>0.52-0.719</t>
  </si>
  <si>
    <t>86°54'</t>
  </si>
  <si>
    <t>Padilla and Lara 1996. Effecto del tamano de las colonias en el crecimiento de Acropora palmata en Puerto Morelos, Quintana Roo, Mexico. Hydrobiologica 6: 17-24</t>
  </si>
  <si>
    <t>Duration of growth was only 3.5 months</t>
  </si>
  <si>
    <t>Tomascik 1990. Growth Rates of Two Morphotypes of Montastrea annularis Along a Eutrophication Gradient, Barbados, W.I. Marine Pollution Bulletin, 21 (8) 376-381</t>
  </si>
  <si>
    <t>Carricart-Ganivet et al. 2000. Skeletal extension, density and calcification rate of the reef building coral Montastraea annularis (Ellis and Solander) in the Mexican Caribbean. Bulletin of Marine Scinece 66 (1): 215-224</t>
  </si>
  <si>
    <t>Elkhorn Reef, Florida</t>
  </si>
  <si>
    <t>Lirman D. 2000. Fragmentation in the branching coral Acropora palmata (Lamarck): growth, survivorship, and reproduction of colonies and fragments. Journal of Experimental Marine Biology and Ecology 251: 41-57</t>
  </si>
  <si>
    <t>Colonies measured over 6 months, May - Nov</t>
  </si>
  <si>
    <t>1.0-2.0</t>
  </si>
  <si>
    <t>Cruz-Pinon et al. 2003. Monthly skeletal extension rates of the hermatypic corals Montastraea annularis and Montastraea faveolata:biological and environmental controls. Marine Biology, 143: 491-500</t>
  </si>
  <si>
    <t>Chinchorro Bank</t>
  </si>
  <si>
    <t>2.0-4.0</t>
  </si>
  <si>
    <t>High Sedimentation</t>
  </si>
  <si>
    <t>Dodge et al. 1974. Coral growth related to resuspension of bottom sediments. Nature 247: 574-577</t>
  </si>
  <si>
    <t>Medium Sedimentation</t>
  </si>
  <si>
    <t>Low Sedimentation</t>
  </si>
  <si>
    <t>Dancing Lady Reef</t>
  </si>
  <si>
    <t>Solenastrea</t>
  </si>
  <si>
    <t>bournoni</t>
  </si>
  <si>
    <t>Florida Bay</t>
  </si>
  <si>
    <t>Shinn et al. 1989. Reefs of Florida and Dry Tortugas. Int Geol Cong, Field guide T-176, Washington DC pp53</t>
  </si>
  <si>
    <t>Dendrogyra</t>
  </si>
  <si>
    <t>cylindrus</t>
  </si>
  <si>
    <t>South Florida</t>
  </si>
  <si>
    <t>Ghiold and Enos 1982. Carbonate production of the coral Diploria labyrinthiformis in south Florida patch reefs. Marine Geology 45: 281-296</t>
  </si>
  <si>
    <t>Oculina</t>
  </si>
  <si>
    <t>diffusa</t>
  </si>
  <si>
    <t>Fort Jefferson moat, Florida</t>
  </si>
  <si>
    <t>Vaughn, T.W. 1915. Growth rate of the Floridian and Bahaman shoal water corals. Carnegie Institution of Washington Yearbook 14: 221-231</t>
  </si>
  <si>
    <t>Fort Jefferson wharf, Florida</t>
  </si>
  <si>
    <t>Eusmilia</t>
  </si>
  <si>
    <t>Dichocoenia</t>
  </si>
  <si>
    <t>stokesi</t>
  </si>
  <si>
    <t>Bahamas</t>
  </si>
  <si>
    <t>Golding Cay, Andros</t>
  </si>
  <si>
    <t>Florida, Loggerhead Key</t>
  </si>
  <si>
    <t>Favia</t>
  </si>
  <si>
    <t>fragum</t>
  </si>
  <si>
    <t>Manicina</t>
  </si>
  <si>
    <t>areolata</t>
  </si>
  <si>
    <t>Reported as Maeandra areolata. Transplanted</t>
  </si>
  <si>
    <t>Reported as Maeandra labyrinthiformis</t>
  </si>
  <si>
    <t>Reported as Maeandra strigosa</t>
  </si>
  <si>
    <t>Reported as Maeandra clivosa</t>
  </si>
  <si>
    <t>Isophyllia</t>
  </si>
  <si>
    <t>rigida</t>
  </si>
  <si>
    <t>Outside Fort Jefferson moat, Florida</t>
  </si>
  <si>
    <t>Awa Blancu</t>
  </si>
  <si>
    <t>Van Vegel and Bosscher 1995. Variation in linear growth and skeletal density within the polymorphic reef building coral Montastrea annularis. Bulletin of Marine Science 56(3): 902-908</t>
  </si>
  <si>
    <t>Carmabi Buoy 1</t>
  </si>
  <si>
    <t>Mean growth of all branches</t>
  </si>
  <si>
    <t>Mean growth of white tipped branches only</t>
  </si>
  <si>
    <t>Madracis</t>
  </si>
  <si>
    <t>asperula</t>
  </si>
  <si>
    <t>Reported as Porites clavaria</t>
  </si>
  <si>
    <t>hyades</t>
  </si>
  <si>
    <t>Onslow Bay, North Carolina</t>
  </si>
  <si>
    <t>Interpreted from graphs</t>
  </si>
  <si>
    <t>&lt;10</t>
  </si>
  <si>
    <t>Reef Berths</t>
  </si>
  <si>
    <t>Impacted</t>
  </si>
  <si>
    <t>Eakin et al. 1993. Oil refinery impacts on coral reef communities in Aruba, N.A. In Ginsburg, Robert N. Proceedings of the Colloquium on Global Aspects of Coral Reefs: Health Hazards and History. Rosenstield School of Marine and Atmospheric Science, University of Miami. 139-145.</t>
  </si>
  <si>
    <t>Located between supertanker berths, immediately downstream of an oil refinery</t>
  </si>
  <si>
    <t>Pos Chikitu</t>
  </si>
  <si>
    <t>Not Impacted</t>
  </si>
  <si>
    <t>Windward</t>
  </si>
  <si>
    <t>Dog Cemetary</t>
  </si>
  <si>
    <t>Eakin et al. 1993. Oil refinery impacts on coral reef communities in Aruba, N.A. In Ginsburg, Robert N. Proceedings of the Colloquium on Global Aspects of Coral Reefs: Health Hazards and History. Rosenstield School of Marine and Atmospheric Science, Unive</t>
  </si>
  <si>
    <t>Refinery Reef</t>
  </si>
  <si>
    <t>Cayo Rodriguez, Mayaguez</t>
  </si>
  <si>
    <t>Torres and Morelock 2002. Effect of Terrigenous Sediment Influx on Coral Cover and Linear Extension Rates of Three Caribbean Massive Coral Species. Caribbean Journal of Science 38(3-4): 222-229</t>
  </si>
  <si>
    <t>Cayo Turrumote I, La Parguera</t>
  </si>
  <si>
    <t>Low Sediment Input</t>
  </si>
  <si>
    <t>Corona la Laja, Guanica</t>
  </si>
  <si>
    <t>Cayo Caribe, Guayanilla</t>
  </si>
  <si>
    <t>High Sediment Input</t>
  </si>
  <si>
    <t>Cayo Cardona, Ponce</t>
  </si>
  <si>
    <t>1.0-5.0</t>
  </si>
  <si>
    <t>Patch Reef 1, Tague Bay, St Croix</t>
  </si>
  <si>
    <t>Meyer and Schultz 1985. Tissue condition and growth rate of corals associated with schooling fish. Limnology and Oceanography 30 (1): 157-166</t>
  </si>
  <si>
    <t>Romney Point, Tague Bay, St Croix</t>
  </si>
  <si>
    <t>Baker and Weber 1975. Coral growth rate: variation with depth. Earth and Planetary Science Letters 27: 57-61</t>
  </si>
  <si>
    <t>Reported as M annularis. Morphology suggests these colonies were M faveolata</t>
  </si>
  <si>
    <t>4.5-6</t>
  </si>
  <si>
    <t>Reported as M annularis</t>
  </si>
  <si>
    <t>fastigiata</t>
  </si>
  <si>
    <t>5.0-6.0</t>
  </si>
  <si>
    <t>Nagelkerken et al 2000. Growth and survival of unattached Madracis mirabilis fragments transplanted to different reef sites, and the implication for reef rehabilitation. Bulletin of Marine Science 66(2): 497-505</t>
  </si>
  <si>
    <t>Columbus Park, Discovery Bay</t>
  </si>
  <si>
    <t xml:space="preserve">Bruno and Edmunds 1997. In Elahi and Edmunds 2007. Tissue Age Affects Calcification in the Scleractinian Coral Madracis mirabilis. Biological Bulletin 212: 20-28 </t>
  </si>
  <si>
    <t>Image Analysis</t>
  </si>
  <si>
    <t>5-8.5</t>
  </si>
  <si>
    <t>Rio Bueno</t>
  </si>
  <si>
    <t>M1, Discovery Bay</t>
  </si>
  <si>
    <t>Dancing Ladies, Discovery Bay</t>
  </si>
  <si>
    <t>Dairy Bull</t>
  </si>
  <si>
    <t>Pear Tree Bottom</t>
  </si>
  <si>
    <t>Meandrina</t>
  </si>
  <si>
    <t>meandrites</t>
  </si>
  <si>
    <t>Reported as Montastraea annularis. Probably morphotype 2 - M faveolata sensu Knowlton and Weil 1992. Suspended particulate organic matter decreased going north</t>
  </si>
  <si>
    <t>Crabbe 2009. Scleractinian coral population size structures and growth rates indicate coral resilience on the fringing reefs of North Jamaica. Marine  Environmental Research 67: 189-198</t>
  </si>
  <si>
    <t>Hudson et al 1994. In Harriott 1999. Coral growth in sub tropical eastern Australia. Coral Reefs 18: 281-291</t>
  </si>
  <si>
    <t>Rezak et al 1985. In Harriott 1999. Coral growth in sub tropical eastern Australia. Coral Reefs 18: 281-291</t>
  </si>
  <si>
    <t>Weber and White 1977. In Harriott 1999. Coral growth in sub tropical eastern Australia. Coral Reefs 18: 281-291</t>
  </si>
  <si>
    <t>Kissling 1977. In Harriott 1999. Coral growth in sub tropical eastern Australia. Coral Reefs 18: 281-291</t>
  </si>
  <si>
    <t>Witman 1988. In Lewis 2006 Biology and ecology of the hydrocoral Millepora on coral reefs. Advances in Marine Biology 50: 1-55</t>
  </si>
  <si>
    <t xml:space="preserve">Hudson 1981. In Carricart-Ganivet and Merino 2001. Growth responses of the reef-building coral Montastrea annularis along a gradient of continental influence in the southern Gulf of Mexico. Bulletin of Marine Science: 68: 133-146 </t>
  </si>
  <si>
    <t>0.28-0.75</t>
  </si>
  <si>
    <t>0.4-0.43</t>
  </si>
  <si>
    <t>0.4-1.1</t>
  </si>
  <si>
    <t>Morphotype 1 sensu Knowlton et al., 1992</t>
  </si>
  <si>
    <t>Morphotype 1 sensu Knowlton et al., 1992. Site located between supertanker berths, immediately downstream of an oil refinery</t>
  </si>
  <si>
    <t>Morphotype 1 sensu Knowlton et al., 1992. Site was directly impacted by harbour construction and maintenance</t>
  </si>
  <si>
    <t>Mean growing edge increment on transplanted specimens</t>
  </si>
  <si>
    <t>Branch tip vertical growth</t>
  </si>
  <si>
    <t>Probably morphotype 1 - M annularis. Suspended particulate organic matter decreased going north</t>
  </si>
  <si>
    <t>Probably morphotype 1 sensu Knowlton et al 1992</t>
  </si>
  <si>
    <t>Reported as Orbicella annularis</t>
  </si>
  <si>
    <t>Probably morphotype 2 sensu Knowlton et al 1992</t>
  </si>
  <si>
    <t>Morphotype 3 sensu Knowlton et al 1992</t>
  </si>
  <si>
    <t>Grown on tiles from planulae</t>
  </si>
  <si>
    <t>Reported as Manicina gyrosa. Transplanted</t>
  </si>
  <si>
    <t>4-6</t>
  </si>
  <si>
    <t xml:space="preserve">Kuffner et al. 2013 Calcification rates of the massive coral Siderastrea siderea
and crustose coralline algae along the Florida Keys (USA)
outer-reef tract </t>
  </si>
  <si>
    <t>16-25</t>
  </si>
  <si>
    <t>5-16</t>
  </si>
  <si>
    <r>
      <t>25</t>
    </r>
    <r>
      <rPr>
        <sz val="11"/>
        <color indexed="8"/>
        <rFont val="Arial Narrow"/>
        <family val="2"/>
      </rPr>
      <t>°</t>
    </r>
  </si>
  <si>
    <r>
      <t>80</t>
    </r>
    <r>
      <rPr>
        <sz val="11"/>
        <color indexed="8"/>
        <rFont val="Arial Narrow"/>
        <family val="2"/>
      </rPr>
      <t>°</t>
    </r>
  </si>
  <si>
    <r>
      <t>25</t>
    </r>
    <r>
      <rPr>
        <sz val="11"/>
        <color indexed="8"/>
        <rFont val="Arial Narrow"/>
        <family val="2"/>
      </rPr>
      <t>°21.7'</t>
    </r>
  </si>
  <si>
    <r>
      <t>80</t>
    </r>
    <r>
      <rPr>
        <sz val="11"/>
        <color indexed="8"/>
        <rFont val="Arial Narrow"/>
        <family val="2"/>
      </rPr>
      <t>°09.61'</t>
    </r>
  </si>
  <si>
    <r>
      <t>20°48'-20</t>
    </r>
    <r>
      <rPr>
        <sz val="11"/>
        <color indexed="8"/>
        <rFont val="Arial Narrow"/>
        <family val="2"/>
      </rPr>
      <t>°52'</t>
    </r>
    <r>
      <rPr>
        <sz val="11"/>
        <color indexed="8"/>
        <rFont val="Arial Narrow"/>
        <family val="2"/>
      </rPr>
      <t xml:space="preserve"> </t>
    </r>
  </si>
  <si>
    <r>
      <t xml:space="preserve">De Weerdt 1981. In Lewis 2006. Biology and ecology of the hydrocoral </t>
    </r>
    <r>
      <rPr>
        <i/>
        <sz val="11"/>
        <color indexed="8"/>
        <rFont val="Arial Narrow"/>
        <family val="2"/>
      </rPr>
      <t>Millepora</t>
    </r>
    <r>
      <rPr>
        <sz val="11"/>
        <color indexed="8"/>
        <rFont val="Arial Narrow"/>
        <family val="2"/>
      </rPr>
      <t xml:space="preserve"> on coral reefs. Advances in Marine Biology 50: 1-55</t>
    </r>
  </si>
  <si>
    <r>
      <t>20</t>
    </r>
    <r>
      <rPr>
        <sz val="11"/>
        <color indexed="8"/>
        <rFont val="Arial Narrow"/>
        <family val="2"/>
      </rPr>
      <t>°51'30''</t>
    </r>
  </si>
  <si>
    <r>
      <t>86</t>
    </r>
    <r>
      <rPr>
        <sz val="11"/>
        <color indexed="8"/>
        <rFont val="Arial Narrow"/>
        <family val="2"/>
      </rPr>
      <t>°52'10''</t>
    </r>
  </si>
  <si>
    <r>
      <t>18</t>
    </r>
    <r>
      <rPr>
        <sz val="11"/>
        <color indexed="8"/>
        <rFont val="Arial Narrow"/>
        <family val="2"/>
      </rPr>
      <t>°30'15''</t>
    </r>
  </si>
  <si>
    <r>
      <t>87</t>
    </r>
    <r>
      <rPr>
        <sz val="11"/>
        <color indexed="8"/>
        <rFont val="Arial Narrow"/>
        <family val="2"/>
      </rPr>
      <t>°45'32''</t>
    </r>
  </si>
  <si>
    <r>
      <t>18</t>
    </r>
    <r>
      <rPr>
        <sz val="11"/>
        <color indexed="8"/>
        <rFont val="Arial Narrow"/>
        <family val="2"/>
      </rPr>
      <t>°43'</t>
    </r>
  </si>
  <si>
    <r>
      <t>87</t>
    </r>
    <r>
      <rPr>
        <sz val="11"/>
        <color indexed="8"/>
        <rFont val="Arial Narrow"/>
        <family val="2"/>
      </rPr>
      <t>°41</t>
    </r>
  </si>
  <si>
    <r>
      <t>18</t>
    </r>
    <r>
      <rPr>
        <sz val="11"/>
        <color indexed="8"/>
        <rFont val="Arial Narrow"/>
        <family val="2"/>
      </rPr>
      <t>°35'23''</t>
    </r>
  </si>
  <si>
    <r>
      <t>87</t>
    </r>
    <r>
      <rPr>
        <sz val="11"/>
        <color indexed="8"/>
        <rFont val="Arial Narrow"/>
        <family val="2"/>
      </rPr>
      <t>°19'40''</t>
    </r>
  </si>
  <si>
    <r>
      <t>18</t>
    </r>
    <r>
      <rPr>
        <sz val="11"/>
        <color indexed="8"/>
        <rFont val="Arial Narrow"/>
        <family val="2"/>
      </rPr>
      <t>°11'18''</t>
    </r>
  </si>
  <si>
    <r>
      <t>67</t>
    </r>
    <r>
      <rPr>
        <sz val="11"/>
        <color indexed="8"/>
        <rFont val="Arial Narrow"/>
        <family val="2"/>
      </rPr>
      <t>°11'75''</t>
    </r>
  </si>
  <si>
    <r>
      <t>17</t>
    </r>
    <r>
      <rPr>
        <sz val="11"/>
        <color indexed="8"/>
        <rFont val="Arial Narrow"/>
        <family val="2"/>
      </rPr>
      <t>°55'80''</t>
    </r>
  </si>
  <si>
    <r>
      <t>67</t>
    </r>
    <r>
      <rPr>
        <sz val="11"/>
        <color indexed="8"/>
        <rFont val="Arial Narrow"/>
        <family val="2"/>
      </rPr>
      <t>°00'83''</t>
    </r>
  </si>
  <si>
    <r>
      <t>17</t>
    </r>
    <r>
      <rPr>
        <sz val="11"/>
        <color indexed="8"/>
        <rFont val="Arial Narrow"/>
        <family val="2"/>
      </rPr>
      <t>°56'14''</t>
    </r>
  </si>
  <si>
    <r>
      <t>66</t>
    </r>
    <r>
      <rPr>
        <sz val="11"/>
        <color indexed="8"/>
        <rFont val="Arial Narrow"/>
        <family val="2"/>
      </rPr>
      <t>°53'86''</t>
    </r>
  </si>
  <si>
    <r>
      <t>17</t>
    </r>
    <r>
      <rPr>
        <sz val="11"/>
        <color indexed="8"/>
        <rFont val="Arial Narrow"/>
        <family val="2"/>
      </rPr>
      <t>°57'94''</t>
    </r>
  </si>
  <si>
    <r>
      <t>66</t>
    </r>
    <r>
      <rPr>
        <sz val="11"/>
        <color indexed="8"/>
        <rFont val="Arial Narrow"/>
        <family val="2"/>
      </rPr>
      <t>°44'18''</t>
    </r>
  </si>
  <si>
    <r>
      <t>17</t>
    </r>
    <r>
      <rPr>
        <sz val="11"/>
        <color indexed="8"/>
        <rFont val="Arial Narrow"/>
        <family val="2"/>
      </rPr>
      <t>°57'42''</t>
    </r>
  </si>
  <si>
    <r>
      <t>66</t>
    </r>
    <r>
      <rPr>
        <sz val="11"/>
        <color indexed="8"/>
        <rFont val="Arial Narrow"/>
        <family val="2"/>
      </rPr>
      <t>°38'25''</t>
    </r>
  </si>
  <si>
    <r>
      <t xml:space="preserve">Chornesky E.A. and Peters EC 1987. Sexual reproduction and colony growth in the Scleractinian coral </t>
    </r>
    <r>
      <rPr>
        <i/>
        <sz val="11"/>
        <color indexed="8"/>
        <rFont val="Arial Narrow"/>
        <family val="2"/>
      </rPr>
      <t>Porites astreoides</t>
    </r>
    <r>
      <rPr>
        <sz val="11"/>
        <color indexed="8"/>
        <rFont val="Arial Narrow"/>
        <family val="2"/>
      </rPr>
      <t>. Biological Bulletin 172: 161-177</t>
    </r>
  </si>
  <si>
    <r>
      <t>22</t>
    </r>
    <r>
      <rPr>
        <sz val="11"/>
        <color indexed="8"/>
        <rFont val="Arial Narrow"/>
        <family val="2"/>
      </rPr>
      <t>°9'</t>
    </r>
  </si>
  <si>
    <r>
      <t>84</t>
    </r>
    <r>
      <rPr>
        <sz val="11"/>
        <color indexed="8"/>
        <rFont val="Arial Narrow"/>
        <family val="2"/>
      </rPr>
      <t>°46'</t>
    </r>
  </si>
  <si>
    <r>
      <t>87</t>
    </r>
    <r>
      <rPr>
        <sz val="11"/>
        <color indexed="8"/>
        <rFont val="Arial Narrow"/>
        <family val="2"/>
      </rPr>
      <t>°41'</t>
    </r>
  </si>
  <si>
    <r>
      <t>19</t>
    </r>
    <r>
      <rPr>
        <sz val="11"/>
        <color indexed="8"/>
        <rFont val="Arial Narrow"/>
        <family val="2"/>
      </rPr>
      <t>°</t>
    </r>
    <r>
      <rPr>
        <sz val="11"/>
        <color indexed="8"/>
        <rFont val="Arial Narrow"/>
        <family val="2"/>
      </rPr>
      <t xml:space="preserve"> 03'–19</t>
    </r>
    <r>
      <rPr>
        <sz val="11"/>
        <color indexed="8"/>
        <rFont val="Arial Narrow"/>
        <family val="2"/>
      </rPr>
      <t>°</t>
    </r>
    <r>
      <rPr>
        <sz val="11"/>
        <color indexed="8"/>
        <rFont val="Arial Narrow"/>
        <family val="2"/>
      </rPr>
      <t xml:space="preserve"> 12'</t>
    </r>
  </si>
  <si>
    <r>
      <t>95</t>
    </r>
    <r>
      <rPr>
        <sz val="11"/>
        <color indexed="8"/>
        <rFont val="Arial Narrow"/>
        <family val="2"/>
      </rPr>
      <t>°</t>
    </r>
    <r>
      <rPr>
        <sz val="11"/>
        <color indexed="8"/>
        <rFont val="Arial Narrow"/>
        <family val="2"/>
      </rPr>
      <t xml:space="preserve"> 56'–96</t>
    </r>
    <r>
      <rPr>
        <sz val="11"/>
        <color indexed="8"/>
        <rFont val="Arial Narrow"/>
        <family val="2"/>
      </rPr>
      <t>°</t>
    </r>
    <r>
      <rPr>
        <sz val="11"/>
        <color indexed="8"/>
        <rFont val="Arial Narrow"/>
        <family val="2"/>
      </rPr>
      <t xml:space="preserve"> 04'</t>
    </r>
  </si>
  <si>
    <r>
      <t>18</t>
    </r>
    <r>
      <rPr>
        <sz val="11"/>
        <color indexed="8"/>
        <rFont val="Arial Narrow"/>
        <family val="2"/>
      </rPr>
      <t>°28.805</t>
    </r>
  </si>
  <si>
    <r>
      <t>77</t>
    </r>
    <r>
      <rPr>
        <sz val="11"/>
        <color indexed="8"/>
        <rFont val="Arial Narrow"/>
        <family val="2"/>
      </rPr>
      <t>°27.625</t>
    </r>
  </si>
  <si>
    <r>
      <t>18</t>
    </r>
    <r>
      <rPr>
        <sz val="11"/>
        <color indexed="8"/>
        <rFont val="Arial Narrow"/>
        <family val="2"/>
      </rPr>
      <t>°28.337</t>
    </r>
  </si>
  <si>
    <r>
      <t>77</t>
    </r>
    <r>
      <rPr>
        <sz val="11"/>
        <color indexed="8"/>
        <rFont val="Arial Narrow"/>
        <family val="2"/>
      </rPr>
      <t>°24.525</t>
    </r>
  </si>
  <si>
    <r>
      <t>18</t>
    </r>
    <r>
      <rPr>
        <sz val="11"/>
        <color indexed="8"/>
        <rFont val="Arial Narrow"/>
        <family val="2"/>
      </rPr>
      <t>°28.369</t>
    </r>
  </si>
  <si>
    <r>
      <t>77</t>
    </r>
    <r>
      <rPr>
        <sz val="11"/>
        <color indexed="8"/>
        <rFont val="Arial Narrow"/>
        <family val="2"/>
      </rPr>
      <t>°24.802</t>
    </r>
  </si>
  <si>
    <r>
      <t>18</t>
    </r>
    <r>
      <rPr>
        <sz val="11"/>
        <color indexed="8"/>
        <rFont val="Arial Narrow"/>
        <family val="2"/>
      </rPr>
      <t>°28.083</t>
    </r>
  </si>
  <si>
    <r>
      <t>77</t>
    </r>
    <r>
      <rPr>
        <sz val="11"/>
        <color indexed="8"/>
        <rFont val="Arial Narrow"/>
        <family val="2"/>
      </rPr>
      <t>°23.302</t>
    </r>
  </si>
  <si>
    <r>
      <t>18</t>
    </r>
    <r>
      <rPr>
        <sz val="11"/>
        <color indexed="8"/>
        <rFont val="Arial Narrow"/>
        <family val="2"/>
      </rPr>
      <t>°27.829</t>
    </r>
  </si>
  <si>
    <r>
      <t>77</t>
    </r>
    <r>
      <rPr>
        <sz val="11"/>
        <color indexed="8"/>
        <rFont val="Arial Narrow"/>
        <family val="2"/>
      </rPr>
      <t>°21.403</t>
    </r>
  </si>
  <si>
    <t>24° 41.613</t>
  </si>
  <si>
    <t>82° 46.368</t>
  </si>
  <si>
    <t>Florida Keys, Fowey Rocks</t>
  </si>
  <si>
    <t>Florida Keys, Molasses Reef</t>
  </si>
  <si>
    <t>Florida Keys, Dry Torgugas (Pulaski Shoal)</t>
  </si>
  <si>
    <t>Florida Keys, Sombrero Reef</t>
  </si>
  <si>
    <t>24° 37.612</t>
  </si>
  <si>
    <t>81° 06.536</t>
  </si>
  <si>
    <t>25° 00.628</t>
  </si>
  <si>
    <t>80° 22.518</t>
  </si>
  <si>
    <t>25° 35.425</t>
  </si>
  <si>
    <t>80° 05.736</t>
  </si>
  <si>
    <t>Reef crest</t>
  </si>
  <si>
    <t xml:space="preserve">Orbicella </t>
  </si>
  <si>
    <t>Orbicella</t>
  </si>
  <si>
    <t>1  to 3</t>
  </si>
  <si>
    <t>St. Thomas (Deep Flat Basin)</t>
  </si>
  <si>
    <t>Weinstein et al. 2016. Coral growth, bioerosion, and secondary accretion of living orbicellid corals from mesophotic reefs in the US Virgin Islands. Marine Ecology Progress Series. 559: 45–63</t>
  </si>
  <si>
    <t>St. Thomas (Primary Bank)</t>
  </si>
  <si>
    <t>Weinstein et al. 2016. Coral growth, bioerosion, and secondary accretion of living orbicellid corals from mesophotic reefs in the US Virgin Islands. Marine Ecology Progress Series. 559: 45–64</t>
  </si>
  <si>
    <t>St. Thomas (Secondary Bank)</t>
  </si>
  <si>
    <t>Weinstein et al. 2016. Coral growth, bioerosion, and secondary accretion of living orbicellid corals from mesophotic reefs in the US Virgin Islands. Marine Ecology Progress Series. 559: 45–65</t>
  </si>
  <si>
    <t>X-radiography (densitometer)</t>
  </si>
  <si>
    <t>Image analysis</t>
  </si>
  <si>
    <t>Callipers</t>
  </si>
  <si>
    <t>Alizarin stain</t>
  </si>
  <si>
    <t>Ruler measurement</t>
  </si>
  <si>
    <t>Crabbe, M..2010.Topography and spatial arrangement of reef-building corals on the fringing reefs of North Jamaica may influence their response to disturbance from bleaching.10.1016/j.marenvres.2009.09.007.Marine Environmental Research.69, 158-162</t>
  </si>
  <si>
    <t>Crabbe, M..2010.Topography and spatial arrangement of reef-building corals on the fringing reefs of North Jamaica may influence their response to disturbance from bleaching.10.1016/j.marenvres.2009.09.007.Marine Environmental Research.69, 158-163</t>
  </si>
  <si>
    <t>Crabbe, M..2010.Topography and spatial arrangement of reef-building corals on the fringing reefs of North Jamaica may influence their response to disturbance from bleaching.10.1016/j.marenvres.2009.09.007.Marine Environmental Research.69, 158-164</t>
  </si>
  <si>
    <t>Crabbe, M..2010.Topography and spatial arrangement of reef-building corals on the fringing reefs of North Jamaica may influence their response to disturbance from bleaching.10.1016/j.marenvres.2009.09.007.Marine Environmental Research.69, 158-165</t>
  </si>
  <si>
    <t>Crabbe, M..2010.Topography and spatial arrangement of reef-building corals on the fringing reefs of North Jamaica may influence their response to disturbance from bleaching.10.1016/j.marenvres.2009.09.007.Marine Environmental Research.69, 158-166</t>
  </si>
  <si>
    <t>Torres, J. L., Armstrong, R. A., Corredor, J. E., Gilbes, F..2007.Physiological Responses of Acropora cervicornis to Increased Solar Irradianceâ€ .10.1562/2006-09-01-RA-1025.Photochemistry and Photobiology.83, 839-852</t>
  </si>
  <si>
    <t>Torres, J. L., Armstrong, R. A., Corredor, J. E., Gilbes, F..2007.Physiological Responses of Acropora cervicornis to Increased Solar Irradianceâ€ .10.1562/2006-09-01-RA-1025.Photochemistry and Photobiology.83, 839-853</t>
  </si>
  <si>
    <t>Torres, J. L., Armstrong, R. A., Corredor, J. E., Gilbes, F..2007.Physiological Responses of Acropora cervicornis to Increased Solar Irradianceâ€ .10.1562/2006-09-01-RA-1025.Photochemistry and Photobiology.83, 839-854</t>
  </si>
  <si>
    <t>Torres, J. L., Armstrong, R. A., Corredor, J. E., Gilbes, F..2007.Physiological Responses of Acropora cervicornis to Increased Solar Irradianceâ€ .10.1562/2006-09-01-RA-1025.Photochemistry and Photobiology.83, 839-855</t>
  </si>
  <si>
    <t>Glynn, P. W..1973.ASPECTS OF THE ECOLOGY OF CORAL REEFS IN THE WESTERN ATLANTIC REGION.10.1016/B978-0-12-395526-5.50017-1.Biology and Geology of Coral Reefs., 271-324</t>
  </si>
  <si>
    <t>Glynn, P. W..1973.ASPECTS OF THE ECOLOGY OF CORAL REEFS IN THE WESTERN ATLANTIC REGION.10.1016/B978-0-12-395526-5.50017-1.Biology and Geology of Coral Reefs., 271-325</t>
  </si>
  <si>
    <t>Crabbe, M. J. C..2013.Coral Reef Populations in the Caribbean: Is There a Case for Better Protection against Climate Change?.10.4236/ajcc.2013.22010.AJCC.02, 97-105</t>
  </si>
  <si>
    <t>Bak, R. P. M., .1983.Neoplasia, regeneration and growth in the reef-building coral Acropora palmata.10.1007/BF00395810.Mar. Biol..77, 221-227</t>
  </si>
  <si>
    <t>Hughes, T. P., Jackson, J. B. C., .1985.Population Dynamics and Life Histories of Foliaceous Corals.10.2307/1942555.Ecological Monographs.55, 141</t>
  </si>
  <si>
    <t>Hughes, T. P., Jackson, J. B. C., .1985.Population Dynamics and Life Histories of Foliaceous Corals.10.2307/1942555.Ecological Monographs.55, 142</t>
  </si>
  <si>
    <t>Hughes, T. P., Jackson, J. B. C., .1985.Population Dynamics and Life Histories of Foliaceous Corals.10.2307/1942555.Ecological Monographs.55, 143</t>
  </si>
  <si>
    <t>Hughes, T. P., Jackson, J. B. C., .1985.Population Dynamics and Life Histories of Foliaceous Corals.10.2307/1942555.Ecological Monographs.55, 144</t>
  </si>
  <si>
    <t>Hughes, T. P., Jackson, J. B. C., .1985.Population Dynamics and Life Histories of Foliaceous Corals.10.2307/1942555.Ecological Monographs.55, 145</t>
  </si>
  <si>
    <t>Hughes, T. P., Jackson, J. B. C., .1985.Population Dynamics and Life Histories of Foliaceous Corals.10.2307/1942555.Ecological Monographs.55, 146</t>
  </si>
  <si>
    <t>Hudson, J. H., Goodwin, W. B..1997.Restoration and growth rate of hurricane damaged pillar coral (Dendrogyra cylindrus) in the Key Largo National Marine Sanctuary, Florida..Proceedings of the 8th International Coral Reef Symposium.</t>
  </si>
  <si>
    <t>Manzello, D. P., Enochs, I. C., Kolodziej, G., Carlton, R..2015.Coral growth patterns of Montastraea cavernosa and Porites astreoides in the Florida Keys: The importance of thermal stress and inimical waters.10.1016/j.jembe.2015.06.010.Journal of Experimental Marine Biology and Ecology.471, 198-207</t>
  </si>
  <si>
    <t>Highsmith, R. C., Lueptow, R. L., Schonberg, S. C..1983.Growth and bioerosion of three massive corals on the Belize barrier reef.10.3354/meps013261.Marine Ecology Progress Series.13, 261-271</t>
  </si>
  <si>
    <t>Mendes, J. M., Woodley, J. D..2002.Effect of the 1995-1996 bleaching event on polyp tissue depth, growth, reproduction and skeletal band formation in Montastraea annularis.10.3354/meps235093.Marine Ecology Progress Series.235, 93-102</t>
  </si>
  <si>
    <t>Mendes, J..2004.Timing of skeletal band formation in Montastraea annularis: Relationship to environmental and endogenous factors..Bulletin of Marine Science.</t>
  </si>
  <si>
    <t>Hudson, J. Harold, Robbin, Daniel M., .1980.Chapter 17 Effects of Drilling Mud on the Growth Rate of the Reef-Building Coral, Montastrea Annularis.10.1016/S0422-9894(08)71394-1.Elsevier Oceanography Series., 455-470</t>
  </si>
  <si>
    <t>Tomascik, T., Sander, F..1985.Effects of eutrophication on reef-building corals.10.1007/BF00539422.Mar. Biol..87, 143-155</t>
  </si>
  <si>
    <t>Horta-Puga, G., Carriquiry, J. D..2014.The Last Two Centuries of Lead Pollution in the Southern Gulf of Mexico Recorded in the Annual Bands of the Scleractinian Coral Orbicella faveolata.10.1007/s00128-014-1222-9.Bull Environ Contam Toxicol.92, 567-573</t>
  </si>
  <si>
    <t>Saenger, C., Cohen, A. L., Oppo, D. W., Hubbard, D..2008. Interpreting sea surface temperature from strontium/calcium ratios in Montastrea corals: Link with growth rate and implications for proxy reconstructions .10.1029/2007PA001572.Paleoceanography.23, n/a-n/a</t>
  </si>
  <si>
    <t>Flannery, Jennifer A., Poore, Richard Z., .2013. Sr/Ca Proxy Sea-Surface Temperature Reconstructions from Modern and Holocene Montastraea faveolata Specimens from the Dry Tortugas National Park, Florida, U.S.A. .10.2112/SI63-003.1.Journal of Coastal Research.63, 20-31</t>
  </si>
  <si>
    <t>Carilli, Jessica E., Norris, Richard D., Black, Bryan, Walsh, Sheila M., Mc Field, Melanie, .2010.Century-scale records of coral growth rates indicate that local stressors reduce coral thermal tolerance threshold.10.1111/j.1365-2486.2009.02043.x.Global Change Biology.16, 1247-1257</t>
  </si>
  <si>
    <t>Castillo, K. D., Ries, J. B., Weiss, J. M..2011.Declining Coral Skeletal Extension for Forereef Colonies of Siderastrea siderea on the Mesoamerican Barrier Reef System, Southern Belize.10.1371/journal.pone.0014615.PLoS ONE.6, e14615</t>
  </si>
  <si>
    <t>Moore, W. S., Krishnaswami, S..1972.Coral growth rates using228Ra and210Pb.10.1016/0012-821X(72)90059-3.Earth and Planetary Science Letters.15, 187-190</t>
  </si>
  <si>
    <t>X-radiography</t>
  </si>
  <si>
    <r>
      <t>Lizcano-Sandoval, L. D., Marulanda-Gómez, Á. M., López-Victoria, M., &amp; Rodríguez-Ramírez, E. A. (2019). Climate change and Atlantic Multidecadal Oscillation as drivers of recent declines in coral growth rates in the Southwestern Caribbean. </t>
    </r>
    <r>
      <rPr>
        <i/>
        <sz val="10"/>
        <color indexed="63"/>
        <rFont val="Arial"/>
        <family val="2"/>
      </rPr>
      <t>Frontiers in Marine Science</t>
    </r>
    <r>
      <rPr>
        <sz val="10"/>
        <color indexed="63"/>
        <rFont val="Arial"/>
        <family val="2"/>
      </rPr>
      <t>, </t>
    </r>
    <r>
      <rPr>
        <i/>
        <sz val="10"/>
        <color indexed="63"/>
        <rFont val="Arial"/>
        <family val="2"/>
      </rPr>
      <t>6</t>
    </r>
    <r>
      <rPr>
        <sz val="10"/>
        <color indexed="63"/>
        <rFont val="Arial"/>
        <family val="2"/>
      </rPr>
      <t>, 38.</t>
    </r>
  </si>
  <si>
    <t>14◦17020.200N</t>
  </si>
  <si>
    <t>14◦24039.100N</t>
  </si>
  <si>
    <t>14◦27025.600N</t>
  </si>
  <si>
    <t>14◦23028.300N</t>
  </si>
  <si>
    <t>14◦18017.300N</t>
  </si>
  <si>
    <t>80◦22014.000W</t>
  </si>
  <si>
    <t>80◦11028.400W</t>
  </si>
  <si>
    <t>80◦15032.300W</t>
  </si>
  <si>
    <t>80◦11022.100W</t>
  </si>
  <si>
    <t>80◦21020.200W</t>
  </si>
  <si>
    <t>Serrana Atol</t>
  </si>
  <si>
    <t>lagoonal patch reefs</t>
  </si>
  <si>
    <t>lamarcki</t>
  </si>
  <si>
    <t>Puerto Morelos</t>
  </si>
  <si>
    <t>20°50′N; 86°52′W</t>
  </si>
  <si>
    <r>
      <t>Carricart-Ganivet, J. P., Vásquez-Bedoya, L. F., Cabanillas-Terán, N., &amp; Blanchon, P. (2013). Gender-related differences in the apparent timing of skeletal density bands in the reef-building coral Siderastrea siderea. </t>
    </r>
    <r>
      <rPr>
        <i/>
        <sz val="10"/>
        <color indexed="63"/>
        <rFont val="Arial"/>
        <family val="2"/>
      </rPr>
      <t>Coral Reefs</t>
    </r>
    <r>
      <rPr>
        <sz val="10"/>
        <color indexed="63"/>
        <rFont val="Arial"/>
        <family val="2"/>
      </rPr>
      <t>, </t>
    </r>
    <r>
      <rPr>
        <i/>
        <sz val="10"/>
        <color indexed="63"/>
        <rFont val="Arial"/>
        <family val="2"/>
      </rPr>
      <t>32</t>
    </r>
    <r>
      <rPr>
        <sz val="10"/>
        <color indexed="63"/>
        <rFont val="Arial"/>
        <family val="2"/>
      </rPr>
      <t>(3), 769-777.</t>
    </r>
  </si>
  <si>
    <t>Western atlantic</t>
  </si>
  <si>
    <t>Florida keys</t>
  </si>
  <si>
    <t>Biscayne National Park</t>
  </si>
  <si>
    <t>Florida keys, Key Largo</t>
  </si>
  <si>
    <t>CREWS</t>
  </si>
  <si>
    <t>Fore-reef</t>
  </si>
  <si>
    <t>Callipers - NB scaled up from daily rate</t>
  </si>
  <si>
    <t>San Cristobal reef</t>
  </si>
  <si>
    <t>1-20</t>
  </si>
  <si>
    <t>Piscadera Bay</t>
  </si>
  <si>
    <t>1-2</t>
  </si>
  <si>
    <t>10</t>
  </si>
  <si>
    <t>20</t>
  </si>
  <si>
    <t>30</t>
  </si>
  <si>
    <t>35</t>
  </si>
  <si>
    <t>Fore-Reef</t>
  </si>
  <si>
    <t>55</t>
  </si>
  <si>
    <t>3-4</t>
  </si>
  <si>
    <t>Fore-reef - inshore</t>
  </si>
  <si>
    <t>Fore-reef offshore</t>
  </si>
  <si>
    <t>Summer only</t>
  </si>
  <si>
    <t>4-28</t>
  </si>
  <si>
    <t>Carrier Bow Cay</t>
  </si>
  <si>
    <t>1-15</t>
  </si>
  <si>
    <t>Offshore Kingston Harbour</t>
  </si>
  <si>
    <t>5</t>
  </si>
  <si>
    <t>7</t>
  </si>
  <si>
    <t>1</t>
  </si>
  <si>
    <t>3</t>
  </si>
  <si>
    <t>Bosscher, H. &amp; Meesters, E.H..1993.Depth related changes in the growth rate of Montastrea annularis..Proceedings of the Seventh International Coral Reef Symposium.1, 507-512</t>
  </si>
  <si>
    <t>15</t>
  </si>
  <si>
    <t>25</t>
  </si>
  <si>
    <t>19.5</t>
  </si>
  <si>
    <t>East Flower Garden Bank</t>
  </si>
  <si>
    <t>Hudson, J. Harold, Robbin, Daniel M., .1980.Chapter 17 Effects of Drilling Mud on the Growth Rate of the Reef-Building Coral, Montastrea Annularis.10.1016/S0422-9894(08)71394-1.Elsevier Oceanography Series., 455-471</t>
  </si>
  <si>
    <t>4</t>
  </si>
  <si>
    <t>Various west coast reefs</t>
  </si>
  <si>
    <t>Hudson, J.H., Hanson, K.J., Halley, R.B. , Kindinger, J.L..1994.Environmental implications of growth rate changes in Montastrea annularis: Biscayne National Park, Florida..Bulletin of Marine Science.54, 647-669</t>
  </si>
  <si>
    <t>Anegada de Adentro</t>
  </si>
  <si>
    <t>Buck Island</t>
  </si>
  <si>
    <t>South Shore reef</t>
  </si>
  <si>
    <t>Various cays ands atoll</t>
  </si>
  <si>
    <t>2.5-13</t>
  </si>
  <si>
    <t>Florida Keys, Dry Tortugas</t>
  </si>
  <si>
    <t>&lt;3m</t>
  </si>
  <si>
    <t>Galeta Reef</t>
  </si>
  <si>
    <t>Gulf of Honduras</t>
  </si>
  <si>
    <t>Extrapolated from graphs</t>
  </si>
  <si>
    <t>Back-reef and fore-reef</t>
  </si>
  <si>
    <t>4-5</t>
  </si>
  <si>
    <t>Moore, W. S., Krishnaswami, S..1972.Coral growth rates using228Ra and210Pb.10.1016/0012-821X(72)90059-3.Earth and Planetary Science Letters.15, 187-191</t>
  </si>
  <si>
    <t xml:space="preserve">Alizarin Red stain </t>
  </si>
  <si>
    <t>sinuosa</t>
  </si>
  <si>
    <t>Pseudodiploria iploria</t>
  </si>
  <si>
    <t>Pseudodiploria</t>
  </si>
  <si>
    <t>Guzman, H. M., Tudhope, A. W..1998.Seasonal variation in skeletal extension rate and stable isotopic (13C/12C and 18O/16O) composition in response to several environmental variables in the Caribbean reef coral Siderastrea siderea.10.3354/meps166109.Marine Ecology Progress Series.166, 109-118</t>
  </si>
  <si>
    <t>Spencer Davies, P. 1989. Short- term growth measurements of corals using an accurate buoyant weighing technique. Marine Biology 101, 389–395</t>
  </si>
  <si>
    <t>Depth category</t>
  </si>
  <si>
    <t>&lt;10?</t>
  </si>
  <si>
    <t>?</t>
  </si>
  <si>
    <t>michelini (intersepta)</t>
  </si>
  <si>
    <t>MEAN (mm/yr)</t>
  </si>
  <si>
    <t>MEAN (cm/yr)</t>
  </si>
  <si>
    <t>&lt; 5 m depth data</t>
  </si>
  <si>
    <t>&gt; 5 m depth data</t>
  </si>
  <si>
    <t>auretenra (mirabilis)</t>
  </si>
  <si>
    <t>&gt;5 m depth data</t>
  </si>
  <si>
    <t>&lt;5 m depth data</t>
  </si>
  <si>
    <t>&lt;5 m depth data only</t>
  </si>
  <si>
    <t>&gt;5 m depth data only</t>
  </si>
  <si>
    <t>All branched taxa mean (cm/yr) - no Acropora</t>
  </si>
  <si>
    <t>All branched taxa mean (cm/yr)</t>
  </si>
  <si>
    <t>Encrusting</t>
  </si>
  <si>
    <t>Tubular corallites</t>
  </si>
  <si>
    <t>Platy branches</t>
  </si>
  <si>
    <t>Massive/columnar</t>
  </si>
  <si>
    <t>No Millepora</t>
  </si>
  <si>
    <t>All encrusting taxa mean (cm/yr)</t>
  </si>
  <si>
    <t>All massive/submassive taxa mean (cm/yr)</t>
  </si>
  <si>
    <t>All platy/foliose taxa mean (cm/yr)</t>
  </si>
  <si>
    <t>SD</t>
  </si>
  <si>
    <t>SD (cm/yr)</t>
  </si>
  <si>
    <t>Mean</t>
  </si>
  <si>
    <t>SE (cm/yr)</t>
  </si>
  <si>
    <t>Values are averages over all available Caribbean data</t>
  </si>
  <si>
    <t>CODE</t>
  </si>
  <si>
    <t>Genera/Taxon</t>
  </si>
  <si>
    <t>Mean extension rate (cm/yr)</t>
  </si>
  <si>
    <t>Mean density (g/cm^3)</t>
  </si>
  <si>
    <t>ACC</t>
  </si>
  <si>
    <t>Acropora cervicornis</t>
  </si>
  <si>
    <t>branching</t>
  </si>
  <si>
    <t>ACP</t>
  </si>
  <si>
    <t>Acropora palmata</t>
  </si>
  <si>
    <t>ACPR</t>
  </si>
  <si>
    <t>Acropora prolifera</t>
  </si>
  <si>
    <t>AG</t>
  </si>
  <si>
    <t>Agaricia spp.</t>
  </si>
  <si>
    <t>encrusting/sub-massive</t>
  </si>
  <si>
    <t>AGA</t>
  </si>
  <si>
    <t>Agaricia agaricites</t>
  </si>
  <si>
    <t>AGF</t>
  </si>
  <si>
    <t>Agaricia fragilis</t>
  </si>
  <si>
    <t>plating</t>
  </si>
  <si>
    <t>AGG</t>
  </si>
  <si>
    <t>Agaricia grahamae</t>
  </si>
  <si>
    <t>AGH</t>
  </si>
  <si>
    <t>Agaricia humilis</t>
  </si>
  <si>
    <t>AGL</t>
  </si>
  <si>
    <t>Agaricia lamarcki</t>
  </si>
  <si>
    <t>AGT</t>
  </si>
  <si>
    <t>Agaricia tenuifolia</t>
  </si>
  <si>
    <t>platy branches</t>
  </si>
  <si>
    <t>AGU</t>
  </si>
  <si>
    <t>Agaricia undata</t>
  </si>
  <si>
    <t>ART</t>
  </si>
  <si>
    <t>Articulated CA</t>
  </si>
  <si>
    <t>N/A</t>
  </si>
  <si>
    <t>CCA</t>
  </si>
  <si>
    <t>Crustose coralline algae</t>
  </si>
  <si>
    <t>CLA</t>
  </si>
  <si>
    <t>Cladocora arbuscula</t>
  </si>
  <si>
    <t>CON</t>
  </si>
  <si>
    <t>Colpophyllia natans</t>
  </si>
  <si>
    <t>massive</t>
  </si>
  <si>
    <t>CY</t>
  </si>
  <si>
    <t>Cyanobacteria</t>
  </si>
  <si>
    <t>DC</t>
  </si>
  <si>
    <t>Dead</t>
  </si>
  <si>
    <t>DNC</t>
  </si>
  <si>
    <t>Dendrogyra cylindrus</t>
  </si>
  <si>
    <t>columnar</t>
  </si>
  <si>
    <t>DCS</t>
  </si>
  <si>
    <t>Dichocoenia stokesii</t>
  </si>
  <si>
    <t>DIL</t>
  </si>
  <si>
    <t>Diploria labyrinthiformis</t>
  </si>
  <si>
    <t>EUF</t>
  </si>
  <si>
    <t>Eusmilia fastigiata</t>
  </si>
  <si>
    <t>FVF</t>
  </si>
  <si>
    <t>Favia fragum</t>
  </si>
  <si>
    <t>submassive</t>
  </si>
  <si>
    <t>HA</t>
  </si>
  <si>
    <t>Halimeda</t>
  </si>
  <si>
    <t>HCB</t>
  </si>
  <si>
    <t>Hard coral (branched)</t>
  </si>
  <si>
    <t>HCE</t>
  </si>
  <si>
    <t>Hard coral (encrusting)</t>
  </si>
  <si>
    <t>encrusting</t>
  </si>
  <si>
    <t>HCM</t>
  </si>
  <si>
    <t>Hard coral (massive)</t>
  </si>
  <si>
    <t>HCP</t>
  </si>
  <si>
    <t>Hard coral (plate/foliose)</t>
  </si>
  <si>
    <t>HLC</t>
  </si>
  <si>
    <t>Helioseris cucullata</t>
  </si>
  <si>
    <t>ISR</t>
  </si>
  <si>
    <t>Isophyllia rigida</t>
  </si>
  <si>
    <t>ISS</t>
  </si>
  <si>
    <t>Isophyllia sinuosa</t>
  </si>
  <si>
    <t>LSP</t>
  </si>
  <si>
    <t>Limestone pavement</t>
  </si>
  <si>
    <t>MAC</t>
  </si>
  <si>
    <t>Macroalgae</t>
  </si>
  <si>
    <t>MCCA</t>
  </si>
  <si>
    <t>Macroalgae with CCA</t>
  </si>
  <si>
    <t>MD</t>
  </si>
  <si>
    <t>Madracis spp.</t>
  </si>
  <si>
    <t>MDA</t>
  </si>
  <si>
    <t>Madracis asperula</t>
  </si>
  <si>
    <t>MDAU</t>
  </si>
  <si>
    <t>Madracis auretenra</t>
  </si>
  <si>
    <t>MDC</t>
  </si>
  <si>
    <t>Madracis carmabi</t>
  </si>
  <si>
    <t>MDD</t>
  </si>
  <si>
    <t>Madracis decactis</t>
  </si>
  <si>
    <t>MDF</t>
  </si>
  <si>
    <t>Madracis formosa</t>
  </si>
  <si>
    <t>MDP</t>
  </si>
  <si>
    <t>Madracis pharensis</t>
  </si>
  <si>
    <t>MDS</t>
  </si>
  <si>
    <t>Madracis senaria</t>
  </si>
  <si>
    <t>MAE</t>
  </si>
  <si>
    <t>Manicina areolata</t>
  </si>
  <si>
    <t>freeliving</t>
  </si>
  <si>
    <t>ME</t>
  </si>
  <si>
    <t>Meandrina spp.</t>
  </si>
  <si>
    <t>MED</t>
  </si>
  <si>
    <t>Meandrina danae</t>
  </si>
  <si>
    <t>MEM</t>
  </si>
  <si>
    <t>Meandrina meandrites</t>
  </si>
  <si>
    <t>MIA</t>
  </si>
  <si>
    <t>Millepora alcicornis</t>
  </si>
  <si>
    <t>MIC</t>
  </si>
  <si>
    <t xml:space="preserve">Millepora complanata </t>
  </si>
  <si>
    <t>MIS</t>
  </si>
  <si>
    <t>Millepora striata</t>
  </si>
  <si>
    <t>MISQ</t>
  </si>
  <si>
    <t>Millepora squarrosa</t>
  </si>
  <si>
    <t>MOC</t>
  </si>
  <si>
    <t>Montastraea cavernosa</t>
  </si>
  <si>
    <t>MUA</t>
  </si>
  <si>
    <t>Mussa angulosa</t>
  </si>
  <si>
    <t>MY</t>
  </si>
  <si>
    <t>Mycetophyllia spp.</t>
  </si>
  <si>
    <t>MYA</t>
  </si>
  <si>
    <t>Mycetophyllia aliciae</t>
  </si>
  <si>
    <t>MYD</t>
  </si>
  <si>
    <t>Mycetophyllia danae</t>
  </si>
  <si>
    <t>MYF</t>
  </si>
  <si>
    <t>Mycetophyllia ferox</t>
  </si>
  <si>
    <t>MYL</t>
  </si>
  <si>
    <t>Mycetophyllia lamarckiana</t>
  </si>
  <si>
    <t>MYR</t>
  </si>
  <si>
    <t>Mycetophyllia reesi</t>
  </si>
  <si>
    <t>OCD</t>
  </si>
  <si>
    <t>Oculina diffusa</t>
  </si>
  <si>
    <t>ORA</t>
  </si>
  <si>
    <t>Orbicella annularis</t>
  </si>
  <si>
    <t>ORF</t>
  </si>
  <si>
    <t>Orbicella faveolata</t>
  </si>
  <si>
    <t>ORFR</t>
  </si>
  <si>
    <t>Orbicella franksi</t>
  </si>
  <si>
    <t>OCE</t>
  </si>
  <si>
    <t>Other calcareous encrusters</t>
  </si>
  <si>
    <t>OTH</t>
  </si>
  <si>
    <t>Other</t>
  </si>
  <si>
    <t>PEY</t>
  </si>
  <si>
    <t>Peysonellid</t>
  </si>
  <si>
    <t>POA</t>
  </si>
  <si>
    <t>Porites astreoides</t>
  </si>
  <si>
    <t>POB</t>
  </si>
  <si>
    <t>Porites branneri</t>
  </si>
  <si>
    <t>POC</t>
  </si>
  <si>
    <t>Porites colonensis</t>
  </si>
  <si>
    <t>POD</t>
  </si>
  <si>
    <t>Porites divaricata</t>
  </si>
  <si>
    <t>POF</t>
  </si>
  <si>
    <t>Porites furcata</t>
  </si>
  <si>
    <t>POP</t>
  </si>
  <si>
    <t>Porites porites</t>
  </si>
  <si>
    <t>PSC</t>
  </si>
  <si>
    <t>Pseudodiploria clivosa</t>
  </si>
  <si>
    <t>PSS</t>
  </si>
  <si>
    <t>Pseudodiploria strigosa</t>
  </si>
  <si>
    <t>RB</t>
  </si>
  <si>
    <t>Rubble</t>
  </si>
  <si>
    <t>RCK</t>
  </si>
  <si>
    <t>Rock</t>
  </si>
  <si>
    <t>Sand</t>
  </si>
  <si>
    <t>SCC</t>
  </si>
  <si>
    <t>Scolymia cubensis</t>
  </si>
  <si>
    <t>SCL</t>
  </si>
  <si>
    <t>Scolymia lacera</t>
  </si>
  <si>
    <t>SIR</t>
  </si>
  <si>
    <t>Siderastrea radians</t>
  </si>
  <si>
    <t>SIS</t>
  </si>
  <si>
    <t>Siderastrea siderea</t>
  </si>
  <si>
    <t>SOC</t>
  </si>
  <si>
    <t>Soft coral</t>
  </si>
  <si>
    <t>SOB</t>
  </si>
  <si>
    <t>Solenastrea bournoni</t>
  </si>
  <si>
    <t>SOH</t>
  </si>
  <si>
    <t>Solenastrea hyades</t>
  </si>
  <si>
    <t>SP</t>
  </si>
  <si>
    <t>Sponge</t>
  </si>
  <si>
    <t>STI</t>
  </si>
  <si>
    <t>Stephanocoenia intersepta</t>
  </si>
  <si>
    <t>SYR</t>
  </si>
  <si>
    <t>Stylaster roseus</t>
  </si>
  <si>
    <t>TF</t>
  </si>
  <si>
    <t>Turf</t>
  </si>
  <si>
    <t>TUC</t>
  </si>
  <si>
    <t>Tubastraea coccinea</t>
  </si>
  <si>
    <t>ID</t>
  </si>
  <si>
    <t>Density (g/cm3) Range</t>
  </si>
  <si>
    <t>Mean/Median Density (g/cm3)</t>
  </si>
  <si>
    <t>Water displacement</t>
  </si>
  <si>
    <t>leeward fringing reef</t>
  </si>
  <si>
    <t>3-20</t>
  </si>
  <si>
    <t>Bonaire</t>
  </si>
  <si>
    <t>Karpata, Bonaire</t>
  </si>
  <si>
    <r>
      <t>12</t>
    </r>
    <r>
      <rPr>
        <sz val="11"/>
        <color indexed="8"/>
        <rFont val="Arial Narrow"/>
        <family val="2"/>
      </rPr>
      <t>°13' N</t>
    </r>
  </si>
  <si>
    <r>
      <t>68</t>
    </r>
    <r>
      <rPr>
        <sz val="11"/>
        <color indexed="8"/>
        <rFont val="Arial Narrow"/>
        <family val="2"/>
      </rPr>
      <t>°20' W</t>
    </r>
  </si>
  <si>
    <t>Bruggemann J.H., van Oppen M. J. H. and Breeman A.M. (1994). "Foraging by the stoplight parrotfish Sparisoma viride. I. Food selection in different, socially determined habitats." Marine Ecology Progress Series 106: 41-55.</t>
  </si>
  <si>
    <t>Porosity</t>
  </si>
  <si>
    <t>1.79-2.18</t>
  </si>
  <si>
    <t>&gt;8</t>
  </si>
  <si>
    <r>
      <t xml:space="preserve">Schuhmacher and Plewka 1981. The adaptive significance of mechanical properties versus morphological adjustments in skeletons of </t>
    </r>
    <r>
      <rPr>
        <i/>
        <sz val="11"/>
        <color indexed="8"/>
        <rFont val="Arial Narrow"/>
        <family val="2"/>
      </rPr>
      <t xml:space="preserve">Acropora palmata </t>
    </r>
    <r>
      <rPr>
        <sz val="11"/>
        <color indexed="8"/>
        <rFont val="Arial Narrow"/>
        <family val="2"/>
      </rPr>
      <t>and</t>
    </r>
    <r>
      <rPr>
        <i/>
        <sz val="11"/>
        <color indexed="8"/>
        <rFont val="Arial Narrow"/>
        <family val="2"/>
      </rPr>
      <t xml:space="preserve"> Acropora cervicornis</t>
    </r>
    <r>
      <rPr>
        <sz val="11"/>
        <color indexed="8"/>
        <rFont val="Arial Narrow"/>
        <family val="2"/>
      </rPr>
      <t xml:space="preserve"> (Cnidaria, Scleractinia). Proceedings of the 4th International Coral Reef Symposium, Manilla Vol 2</t>
    </r>
  </si>
  <si>
    <t xml:space="preserve">Axial gradient in density increasing from tips to stems. </t>
  </si>
  <si>
    <t>1.2-2.48</t>
  </si>
  <si>
    <t>5.5-27</t>
  </si>
  <si>
    <t>Tunnicliffe V 1983. Caribbean staghorn coral populations: pre-hurricane Allen conditions in Discovery Bay, Jamaica. Bulletin Mar Sci 33: 132-151.</t>
  </si>
  <si>
    <t>Axial gradient in density increasing from tips to stems</t>
  </si>
  <si>
    <t>0.15-2.8</t>
  </si>
  <si>
    <t>Buck Island Channel, St Croix</t>
  </si>
  <si>
    <t>Gladfelter 1982. Skeletal development in Acropora cervicornis I. Patterns of calcium carbonate excretion in
the axial coralite. Coral Reefs 1: 45-51 In Hughes 1987</t>
  </si>
  <si>
    <t>Mean (g/cm3)</t>
  </si>
  <si>
    <t>St Dev</t>
  </si>
  <si>
    <t>1.47-2.23</t>
  </si>
  <si>
    <t>0-8</t>
  </si>
  <si>
    <t>Archimedes principle</t>
  </si>
  <si>
    <t>Venezuela</t>
  </si>
  <si>
    <t>Turiamo bay, Aragua</t>
  </si>
  <si>
    <t>Alvarez, K., Camero, S., AlarcÃ³n, M. E., Rivas, A., GonzÃ¡lez, G..2002..10.1023/A:1014787209506.Journal of Materials Science: Materials in Medicine.13, 509-515</t>
  </si>
  <si>
    <t>mean</t>
  </si>
  <si>
    <t>Chamberlain 1978. In Hughes 1987.  Skeletal density and growth form of corals. Marine Ecology Progress Series 35: 259-266</t>
  </si>
  <si>
    <t>0.82-2.41</t>
  </si>
  <si>
    <t>Shapiro, A. A. (1980). Skeletal strength of the reef-building elk-horn coral, Acropora palmata. 15th Annual Meeting, Geological Society of America. Abstracts with Programs 12 (2): 82. In Hughes 1987</t>
  </si>
  <si>
    <t>sp.</t>
  </si>
  <si>
    <t>Various</t>
  </si>
  <si>
    <t>1.56-2.2</t>
  </si>
  <si>
    <t>Rio Bueno, Jamaica</t>
  </si>
  <si>
    <t>Hughes 1987. Skeletal density and growth form of corals. Marine Ecology Progress Series 35: 259-266</t>
  </si>
  <si>
    <t>Photography</t>
  </si>
  <si>
    <t>2-30</t>
  </si>
  <si>
    <t>Mallela J 2004. Coral Reef Communities and carbonate production in a fluvially-influenced embayment, Rio Bueno, Jamaica. PhD Thesis. Manchester Metropolitan University</t>
  </si>
  <si>
    <t>fragilis</t>
  </si>
  <si>
    <t>20-30</t>
  </si>
  <si>
    <t>undata</t>
  </si>
  <si>
    <t xml:space="preserve">Belize </t>
  </si>
  <si>
    <t>Highsmith, R. C..1981.Coral Bioerosion: Damage Relative to Skeletal Density.10.1086/283698.The American Naturalist.117, 193</t>
  </si>
  <si>
    <t>Photodensitometry</t>
  </si>
  <si>
    <t>Dodge and Thomson 1974. The natural radiochemical and growth records in contemporary hermatypic corals from the Atlantic and Caribbean</t>
  </si>
  <si>
    <t>NE Rim</t>
  </si>
  <si>
    <t>Draschba, S., Patzold, J., Wefer, G..2000.North Atlantic climate variability since AD 1350 recorded in 18 O and skeletal density of Bermuda corals.10.1007/s005310050301.International Journal of Earth Sciences.88, 733-741</t>
  </si>
  <si>
    <t>Draschba, S., Patzold, J., Wefer, G..2000.North Atlantic climate variability since AD 1350 recorded in 18 O and skeletal density of Bermuda corals.10.1007/s005310050301.International Journal of Earth Sciences.88, 733-742</t>
  </si>
  <si>
    <t>Draschba, S., Patzold, J., Wefer, G..2000.North Atlantic climate variability since AD 1350 recorded in 18 O and skeletal density of Bermuda corals.10.1007/s005310050301.International Journal of Earth Sciences.88, 733-743</t>
  </si>
  <si>
    <t>Weight/Volume</t>
  </si>
  <si>
    <t>7.0-12.0</t>
  </si>
  <si>
    <t>Tunnicliffe unpublished. In Hughes 1987. Skeletal density and growth form of corals. Marine Ecology Progress Series 35: 259-266</t>
  </si>
  <si>
    <t>Helioseris</t>
  </si>
  <si>
    <t>cucullata</t>
  </si>
  <si>
    <t>12-30</t>
  </si>
  <si>
    <t>7.0-15.0</t>
  </si>
  <si>
    <t>5-9</t>
  </si>
  <si>
    <t>NOTE - rate is from Pacific</t>
  </si>
  <si>
    <t>Eniwetok Atoll</t>
  </si>
  <si>
    <t>Pacific</t>
  </si>
  <si>
    <t>Odum and Odum 1955. TROPHIC STRUCTURE AND PRODUCTIVITY OF A WINDWARD CORAL REEF COMMUNITY ON ENIWETOK ATOLL. Ecological Monographs, 25,3 p291-</t>
  </si>
  <si>
    <t>2-7</t>
  </si>
  <si>
    <t>Cayman Islands</t>
  </si>
  <si>
    <t>Grand Cayman</t>
  </si>
  <si>
    <t>Rose and Risk 1985. Increase in Cliona delitrix infestation of Montastrea cavernosa heads on an organically polluted portion of the Grand Cayman fringing reef. Marine Ecology, 6(4): 345-363</t>
  </si>
  <si>
    <t>1.15-1.72</t>
  </si>
  <si>
    <t>Mass in water and air</t>
  </si>
  <si>
    <t>Figure interpreted from a graph. Morphotype (sensu Knowlton and Weil 1994)is not known.</t>
  </si>
  <si>
    <t>1.64-1.73</t>
  </si>
  <si>
    <t>15-20</t>
  </si>
  <si>
    <t>1.62-2.1</t>
  </si>
  <si>
    <t>20-25</t>
  </si>
  <si>
    <t>Carmabi</t>
  </si>
  <si>
    <t>Bosscher, H..1993.Computerized tomography and skeletal density of coral skeletons.10.1007/BF00302109.Coral Reefs.12, 97-103</t>
  </si>
  <si>
    <t>median</t>
  </si>
  <si>
    <t>Bosscher, H..1993.Computerized tomography and skeletal density of coral skeletons.10.1007/BF00302109.Coral Reefs.12, 97-104</t>
  </si>
  <si>
    <t>Bosscher, H..1993.Computerized tomography and skeletal density of coral skeletons.10.1007/BF00302109.Coral Reefs.12, 97-105</t>
  </si>
  <si>
    <t>Bosscher, H..1993.Computerized tomography and skeletal density of coral skeletons.10.1007/BF00302109.Coral Reefs.12, 97-106</t>
  </si>
  <si>
    <t>Bosscher, H..1993.Computerized tomography and skeletal density of coral skeletons.10.1007/BF00302109.Coral Reefs.12, 97-108</t>
  </si>
  <si>
    <t>Mass and volume</t>
  </si>
  <si>
    <t>5.0-15.0</t>
  </si>
  <si>
    <t>Probably morphotype 1 sensu Knowlton and Weil 1994</t>
  </si>
  <si>
    <t>Mercury displacement</t>
  </si>
  <si>
    <t>1.77-1.939</t>
  </si>
  <si>
    <t>Dancing Lady Reef, Discovery Bay</t>
  </si>
  <si>
    <t>1.582-1.825</t>
  </si>
  <si>
    <t>1.392-1.62</t>
  </si>
  <si>
    <t>1.6-1.793</t>
  </si>
  <si>
    <t>1.68-1.906</t>
  </si>
  <si>
    <t>1.683-1.766</t>
  </si>
  <si>
    <t>1.73-1.758</t>
  </si>
  <si>
    <r>
      <t>20</t>
    </r>
    <r>
      <rPr>
        <sz val="11"/>
        <color indexed="8"/>
        <rFont val="Arial Narrow"/>
        <family val="2"/>
      </rPr>
      <t>°51'</t>
    </r>
  </si>
  <si>
    <r>
      <t>86</t>
    </r>
    <r>
      <rPr>
        <sz val="11"/>
        <color indexed="8"/>
        <rFont val="Arial Narrow"/>
        <family val="2"/>
      </rPr>
      <t>°52'</t>
    </r>
  </si>
  <si>
    <r>
      <t>18</t>
    </r>
    <r>
      <rPr>
        <sz val="11"/>
        <color indexed="8"/>
        <rFont val="Arial Narrow"/>
        <family val="2"/>
      </rPr>
      <t>°30'</t>
    </r>
  </si>
  <si>
    <r>
      <t>87</t>
    </r>
    <r>
      <rPr>
        <sz val="11"/>
        <color indexed="8"/>
        <rFont val="Arial Narrow"/>
        <family val="2"/>
      </rPr>
      <t>°45'</t>
    </r>
  </si>
  <si>
    <t>Freezing Method</t>
  </si>
  <si>
    <t>1.32-1.38</t>
  </si>
  <si>
    <t>1.31-1.61</t>
  </si>
  <si>
    <t>1.73-1.79</t>
  </si>
  <si>
    <t>1.71-1.82</t>
  </si>
  <si>
    <t>1.63-1.82</t>
  </si>
  <si>
    <t>1.75-2.12</t>
  </si>
  <si>
    <t xml:space="preserve">Carricart-Ganivet JP, Beltran-Torres AU, Merino M and Ruiz-Zarate MA. 2000. Skeletal extension, density and calcification rate of the reef building coral Montastrea annularis (Ellis and Solander) in the Mexican Caribbean. Bulletin of Marine Science: 66: 215-224 </t>
  </si>
  <si>
    <t>2-10</t>
  </si>
  <si>
    <t>Mahahual, Mexico</t>
  </si>
  <si>
    <t>1.12-1.35</t>
  </si>
  <si>
    <t>1.14-1.58</t>
  </si>
  <si>
    <t>Tague Bay, St Croix</t>
  </si>
  <si>
    <t>1.08-1.63</t>
  </si>
  <si>
    <t>1.01-1.57</t>
  </si>
  <si>
    <t>1.22-1.49</t>
  </si>
  <si>
    <t>1.17-1.46</t>
  </si>
  <si>
    <t>1.09-1.45</t>
  </si>
  <si>
    <t>0.78-1.38</t>
  </si>
  <si>
    <t>X-ray attenuation (CT)</t>
  </si>
  <si>
    <t>0.91-2.24</t>
  </si>
  <si>
    <t>3-31.8</t>
  </si>
  <si>
    <t>Bosscher, H. 1993. Computerized tomography and skeletal density of coral skeletons. Coral Reefs 12: 97-103</t>
  </si>
  <si>
    <t>Morphotype II of Knowlton et al 1992; range from all data pts</t>
  </si>
  <si>
    <t>0.94-1.45</t>
  </si>
  <si>
    <t>Morphotype II of Knowlton et al 1992; range from shallow data pts only</t>
  </si>
  <si>
    <t>Probably morphotype 2 sensu Knowlton and Weil 1994</t>
  </si>
  <si>
    <t>Reported as Montastraea annularis morphotype 3 sensu Knowlton et al 1992</t>
  </si>
  <si>
    <t>Buoyant weight technique</t>
  </si>
  <si>
    <t>1.26-1.66</t>
  </si>
  <si>
    <t>12-25</t>
  </si>
  <si>
    <t>Anegada de Adentro, Vercruz, Mexico</t>
  </si>
  <si>
    <r>
      <t>19</t>
    </r>
    <r>
      <rPr>
        <sz val="11"/>
        <color indexed="8"/>
        <rFont val="Arial Narrow"/>
        <family val="2"/>
      </rPr>
      <t>°</t>
    </r>
    <r>
      <rPr>
        <sz val="11"/>
        <color indexed="8"/>
        <rFont val="Arial Narrow"/>
        <family val="2"/>
      </rPr>
      <t xml:space="preserve"> 03'–19</t>
    </r>
    <r>
      <rPr>
        <sz val="11"/>
        <color indexed="8"/>
        <rFont val="Arial Narrow"/>
        <family val="2"/>
      </rPr>
      <t>°</t>
    </r>
    <r>
      <rPr>
        <sz val="11"/>
        <color indexed="8"/>
        <rFont val="Arial Narrow"/>
        <family val="2"/>
      </rPr>
      <t xml:space="preserve"> 12'</t>
    </r>
  </si>
  <si>
    <r>
      <t>95</t>
    </r>
    <r>
      <rPr>
        <sz val="11"/>
        <color indexed="8"/>
        <rFont val="Arial Narrow"/>
        <family val="2"/>
      </rPr>
      <t>°</t>
    </r>
    <r>
      <rPr>
        <sz val="11"/>
        <color indexed="8"/>
        <rFont val="Arial Narrow"/>
        <family val="2"/>
      </rPr>
      <t xml:space="preserve"> 56'–96</t>
    </r>
    <r>
      <rPr>
        <sz val="11"/>
        <color indexed="8"/>
        <rFont val="Arial Narrow"/>
        <family val="2"/>
      </rPr>
      <t>°</t>
    </r>
    <r>
      <rPr>
        <sz val="11"/>
        <color indexed="8"/>
        <rFont val="Arial Narrow"/>
        <family val="2"/>
      </rPr>
      <t xml:space="preserve"> 04'</t>
    </r>
  </si>
  <si>
    <t>Elizalde-Rendon, E.M., Horta-Puga, G., Gonzalez-Diaz, P. and Carricart-Ganivet, J.P. 2010. Growth characteristics of the reef building coral Porites astreoides under different environmental conditions in the Western Atlantic. Coral Reefs</t>
  </si>
  <si>
    <t>Anegada de Afuera, Vercruz, Mexico</t>
  </si>
  <si>
    <t>Cabezo, Vercruz, Mexico</t>
  </si>
  <si>
    <t>Chopas, Vercruz, Mexico</t>
  </si>
  <si>
    <t>Gallega, Vercruz, Mexico</t>
  </si>
  <si>
    <t>Hornos, Vercruz, Mexico</t>
  </si>
  <si>
    <t>Enmedio, Vercruz, Mexico</t>
  </si>
  <si>
    <t>Sacrificios, Vercruz, Mexico</t>
  </si>
  <si>
    <t>Verde, Vercruz, Mexico</t>
  </si>
  <si>
    <t>Pajaros, Vercruz, Mexico</t>
  </si>
  <si>
    <t>Gulf of Guanahacabibes, Cuba</t>
  </si>
  <si>
    <t>Vaughan 1915. The geological significance of the growth rate of the Floridian and Bahamian shoal-water corals.  J. Wash. Acad. Sci, 1915</t>
  </si>
  <si>
    <t>Meyer and Schultz 1985. In Hughes 1987.  Skeletal density and growth form of corals. Marine Ecology Progress Series 35: 259-266</t>
  </si>
  <si>
    <t>30% seasonal change</t>
  </si>
  <si>
    <t>1.02-1.3</t>
  </si>
  <si>
    <t>0-5.0</t>
  </si>
  <si>
    <t>1.47-1.96</t>
  </si>
  <si>
    <t>mean; female</t>
  </si>
  <si>
    <t>mean; male</t>
  </si>
  <si>
    <t xml:space="preserve">All taxa average </t>
  </si>
  <si>
    <t>SE</t>
  </si>
  <si>
    <t>From IP database</t>
  </si>
  <si>
    <t>SE(cm/yr)</t>
  </si>
  <si>
    <t>MeanGrowth Rate (mm/yr)</t>
  </si>
  <si>
    <t>NOT include millepora</t>
  </si>
  <si>
    <t>Lateral Growth Rate (cm/yr)</t>
  </si>
  <si>
    <t>Vertical growth rate (cm/yr)</t>
  </si>
  <si>
    <r>
      <t>Calcification Rate (g/cm</t>
    </r>
    <r>
      <rPr>
        <b/>
        <vertAlign val="superscript"/>
        <sz val="11"/>
        <color indexed="8"/>
        <rFont val="Arial Narrow"/>
        <family val="2"/>
      </rPr>
      <t>2</t>
    </r>
    <r>
      <rPr>
        <b/>
        <sz val="11"/>
        <color indexed="8"/>
        <rFont val="Arial Narrow"/>
        <family val="2"/>
      </rPr>
      <t>/yr)</t>
    </r>
  </si>
  <si>
    <t>Orientation</t>
  </si>
  <si>
    <t>CARIBBEAN / W. ATLANTIC</t>
  </si>
  <si>
    <t>Lithophyllum</t>
  </si>
  <si>
    <t>congestum</t>
  </si>
  <si>
    <t>PVC pipe/transplant</t>
  </si>
  <si>
    <t>0.04 - 0.53</t>
  </si>
  <si>
    <t>algal ridge</t>
  </si>
  <si>
    <t>0-1.5</t>
  </si>
  <si>
    <t>St. Croix</t>
  </si>
  <si>
    <t>Steneck R.S. and Adey W.H. 1976. The role of environment in control of morphplogy in Lithophyllum congestum, a Caribbean algal ridge builder. Botanica Marina 19: 197-215</t>
  </si>
  <si>
    <t>Porolithon</t>
  </si>
  <si>
    <t>pachydermum</t>
  </si>
  <si>
    <t>Transplanted onto Epxy resin discs</t>
  </si>
  <si>
    <t>windward reef crest</t>
  </si>
  <si>
    <t>Rocas Atoll</t>
  </si>
  <si>
    <t>Brazil</t>
  </si>
  <si>
    <t>Atlantic</t>
  </si>
  <si>
    <t>Villas Boas et al. 2005. Colonization and growth of crustose coralline algae (Corallinales, Rhodophyta) on the Rocas Atoll. Brazilian Journal of Oceanography. 53: 147-156</t>
  </si>
  <si>
    <t>results are maximum and minimum values for winward and leeward sides of the atoll</t>
  </si>
  <si>
    <t>leeward reef flat</t>
  </si>
  <si>
    <t>spp.</t>
  </si>
  <si>
    <t>PVC pipe on A palmata topside</t>
  </si>
  <si>
    <t>back reef</t>
  </si>
  <si>
    <t>0.3-1.2</t>
  </si>
  <si>
    <t>Adey and Vasser (1975). Colonization, succession and growth rates of tropical crustose coralline algae (Rhodophyta, Cryptonemiales). Phycologia, 14: 55-59</t>
  </si>
  <si>
    <t>PVC pipe on A palmata bottom</t>
  </si>
  <si>
    <t>Neogoniolithon</t>
  </si>
  <si>
    <t>megacarpum</t>
  </si>
  <si>
    <t>Glass plate</t>
  </si>
  <si>
    <t>imbricatum</t>
  </si>
  <si>
    <t>strictum</t>
  </si>
  <si>
    <t>transplanted</t>
  </si>
  <si>
    <t>fore reef</t>
  </si>
  <si>
    <t>Stocking Island, Exuma</t>
  </si>
  <si>
    <t>Steneck R.S. et al., 1997. A unique algal ridge system in the Exuma Cays, Bahamas. Coral Reefs 16: 29-37</t>
  </si>
  <si>
    <t>reef flat</t>
  </si>
  <si>
    <t>Underwater weighing of PVC pipe</t>
  </si>
  <si>
    <t>the largest increase in mass was recorded in the deepest site suggesting an important role for bioerosion due to urchins and parrotfish</t>
  </si>
  <si>
    <t>Ceramic Tile (cryptic)</t>
  </si>
  <si>
    <t>Ceramic Tile (exposed)</t>
  </si>
  <si>
    <t>Plastic tiles</t>
  </si>
  <si>
    <t>Fore-reef spur and groove</t>
  </si>
  <si>
    <t>Pulaski Shoal, Florida Keys</t>
  </si>
  <si>
    <t>Kuffner IB, Hickey TD, Morrison JM (2013)Calcification rates of the massive coral Siderastrea siderea
and crustose coralline algae along the Florida Keys (USA)
outer-reef tract. Coral Reefs 32: 987–997</t>
  </si>
  <si>
    <t>Calcification figures are averages of 2 summer and 2 winter collection between 2010 and 2012</t>
  </si>
  <si>
    <t>Sombrero Key, Florida Keys</t>
  </si>
  <si>
    <t>Kuffner IB, Hickey TD, Morrison JM (2013)Calcification rates of the massive coral Siderastrea siderea
and crustose coralline algae along the Florida Keys (USA)
outer-reef tract. Coral Reefs 32: 987–998</t>
  </si>
  <si>
    <t>Calcification figures are averages of 2 summer and 2 winter collection between 2010 and 2013</t>
  </si>
  <si>
    <t>Molasses Reef, Florida Keys</t>
  </si>
  <si>
    <t>Kuffner IB, Hickey TD, Morrison JM (2013)Calcification rates of the massive coral Siderastrea siderea
and crustose coralline algae along the Florida Keys (USA)
outer-reef tract. Coral Reefs 32: 987–999</t>
  </si>
  <si>
    <t>Calcification figures are averages of 2 summer and 2 winter collection between 2010 and 2014</t>
  </si>
  <si>
    <t>Fowey Rocks, Florida Keys</t>
  </si>
  <si>
    <t>Kuffner IB, Hickey TD, Morrison JM (2013)Calcification rates of the massive coral Siderastrea siderea
and crustose coralline algae along the Florida Keys (USA)
outer-reef tract. Coral Reefs 32: 987–1000</t>
  </si>
  <si>
    <t>Calcification figures are averages of 2 summer and 2 winter collection between 2010 and 2015</t>
  </si>
  <si>
    <t>secondary framework producers</t>
  </si>
  <si>
    <t>Ceramic Tiles</t>
  </si>
  <si>
    <t>20*40'</t>
  </si>
  <si>
    <t>86*55'</t>
  </si>
  <si>
    <t>Hepburn, unpublished data</t>
  </si>
  <si>
    <t>Reef Front</t>
  </si>
  <si>
    <t>Exposed</t>
  </si>
  <si>
    <t>18*28'</t>
  </si>
  <si>
    <t>77*27'</t>
  </si>
  <si>
    <t>Site 2, clear water</t>
  </si>
  <si>
    <t>Site 3, turbid water</t>
  </si>
  <si>
    <t>Site 6, turbid water</t>
  </si>
  <si>
    <t>Site 8, clear water</t>
  </si>
  <si>
    <t>Cryptic</t>
  </si>
  <si>
    <t xml:space="preserve">Overall mean </t>
  </si>
  <si>
    <t>CI</t>
  </si>
  <si>
    <t>Uses P. astreoides</t>
  </si>
  <si>
    <t>Uses P. porites</t>
  </si>
  <si>
    <t>Uses S. siderea</t>
  </si>
  <si>
    <t>Uses A. agaricites</t>
  </si>
  <si>
    <t>Uses A. lamarcki</t>
  </si>
  <si>
    <t>Substitutions used</t>
  </si>
  <si>
    <t>Extension rates</t>
  </si>
  <si>
    <t>Density</t>
  </si>
  <si>
    <t xml:space="preserve">Uses mean for branching </t>
  </si>
  <si>
    <t>Use mean for plating</t>
  </si>
  <si>
    <t>Uses mean for encrusting</t>
  </si>
  <si>
    <t>Uses mean for massive/sub-massive</t>
  </si>
  <si>
    <t>Uses mean for plating</t>
  </si>
  <si>
    <t>Uses  mean branching</t>
  </si>
  <si>
    <t>Uses A. palmata</t>
  </si>
  <si>
    <t>Uses mean for massive/submassive</t>
  </si>
  <si>
    <t>Uses D. strogosa</t>
  </si>
  <si>
    <r>
      <t>Extension rates and density:</t>
    </r>
    <r>
      <rPr>
        <sz val="12"/>
        <color indexed="8"/>
        <rFont val="Arial Narrow"/>
        <family val="2"/>
      </rPr>
      <t xml:space="preserve"> see 'Coral extension data', 'Coral density data' and 'CCA calcification data' tabs </t>
    </r>
  </si>
  <si>
    <t>Values can be modified as needed/preferred if local data is available and the data in Columns D to G then pasted into the 'Calcification rates' tab in the 'Caribbean carbonate production' ReefBudget sheet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</si>
</sst>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quot;Sí&quot;;&quot;Sí&quot;;&quot;No&quot;"/>
    <numFmt numFmtId="184" formatCode="&quot;Verdadero&quot;;&quot;Verdadero&quot;;&quot;Falso&quot;"/>
    <numFmt numFmtId="185" formatCode="&quot;Activado&quot;;&quot;Activado&quot;;&quot;Desactivado&quot;"/>
    <numFmt numFmtId="186" formatCode="0.000000"/>
    <numFmt numFmtId="187" formatCode="0.00000"/>
    <numFmt numFmtId="188" formatCode="0.0000"/>
    <numFmt numFmtId="189" formatCode="0.000"/>
  </numFmts>
  <fonts count="67">
    <font>
      <sz val="11"/>
      <color theme="1"/>
      <name val="Calibri"/>
      <family val="2"/>
    </font>
    <font>
      <sz val="11"/>
      <color indexed="8"/>
      <name val="Calibri"/>
      <family val="2"/>
    </font>
    <font>
      <b/>
      <sz val="8"/>
      <name val="Tahoma"/>
      <family val="2"/>
    </font>
    <font>
      <sz val="8"/>
      <name val="Tahoma"/>
      <family val="2"/>
    </font>
    <font>
      <sz val="11"/>
      <color indexed="8"/>
      <name val="Arial Narrow"/>
      <family val="2"/>
    </font>
    <font>
      <i/>
      <sz val="11"/>
      <color indexed="8"/>
      <name val="Arial Narrow"/>
      <family val="2"/>
    </font>
    <font>
      <sz val="10"/>
      <color indexed="63"/>
      <name val="Arial"/>
      <family val="2"/>
    </font>
    <font>
      <i/>
      <sz val="10"/>
      <color indexed="63"/>
      <name val="Arial"/>
      <family val="2"/>
    </font>
    <font>
      <b/>
      <sz val="11"/>
      <color indexed="8"/>
      <name val="Calibri"/>
      <family val="2"/>
    </font>
    <font>
      <b/>
      <sz val="11"/>
      <color indexed="8"/>
      <name val="Arial Narrow"/>
      <family val="2"/>
    </font>
    <font>
      <b/>
      <sz val="12"/>
      <color indexed="8"/>
      <name val="Arial Narrow"/>
      <family val="2"/>
    </font>
    <font>
      <sz val="12"/>
      <color indexed="8"/>
      <name val="Arial Narrow"/>
      <family val="2"/>
    </font>
    <font>
      <b/>
      <sz val="11"/>
      <name val="Calibri"/>
      <family val="2"/>
    </font>
    <font>
      <i/>
      <sz val="12"/>
      <color indexed="8"/>
      <name val="Arial Narrow"/>
      <family val="2"/>
    </font>
    <font>
      <sz val="12"/>
      <name val="Arial Narrow"/>
      <family val="2"/>
    </font>
    <font>
      <b/>
      <sz val="11"/>
      <name val="Arial Narrow"/>
      <family val="2"/>
    </font>
    <font>
      <b/>
      <vertAlign val="superscript"/>
      <sz val="11"/>
      <color indexed="8"/>
      <name val="Arial Narrow"/>
      <family val="2"/>
    </font>
    <font>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sz val="11"/>
      <color indexed="8"/>
      <name val="Times New Roman"/>
      <family val="1"/>
    </font>
    <font>
      <b/>
      <i/>
      <sz val="11"/>
      <color indexed="8"/>
      <name val="Arial Narrow"/>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1"/>
      <color theme="1"/>
      <name val="Arial Narrow"/>
      <family val="2"/>
    </font>
    <font>
      <b/>
      <sz val="11"/>
      <color theme="1"/>
      <name val="Arial Narrow"/>
      <family val="2"/>
    </font>
    <font>
      <i/>
      <sz val="11"/>
      <color theme="1"/>
      <name val="Arial Narrow"/>
      <family val="2"/>
    </font>
    <font>
      <sz val="11"/>
      <color theme="1"/>
      <name val="Times New Roman"/>
      <family val="1"/>
    </font>
    <font>
      <b/>
      <i/>
      <sz val="11"/>
      <color theme="1"/>
      <name val="Arial Narrow"/>
      <family val="2"/>
    </font>
    <font>
      <b/>
      <sz val="12"/>
      <color theme="1"/>
      <name val="Arial Narrow"/>
      <family val="2"/>
    </font>
    <font>
      <sz val="12"/>
      <color theme="1"/>
      <name val="Arial Narrow"/>
      <family val="2"/>
    </font>
    <font>
      <i/>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top/>
      <bottom/>
    </border>
    <border>
      <left style="thin"/>
      <right style="thin"/>
      <top style="thin"/>
      <bottom/>
    </border>
    <border>
      <left style="thin"/>
      <right style="thin"/>
      <top/>
      <bottom/>
    </border>
    <border>
      <left style="medium"/>
      <right/>
      <top/>
      <bottom style="medium"/>
    </border>
    <border>
      <left/>
      <right/>
      <top/>
      <bottom style="medium"/>
    </border>
    <border>
      <left style="thin"/>
      <right style="thin"/>
      <top/>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5">
    <xf numFmtId="0" fontId="0" fillId="0" borderId="0" xfId="0" applyFont="1" applyAlignment="1">
      <alignment/>
    </xf>
    <xf numFmtId="0" fontId="57" fillId="0" borderId="0" xfId="0" applyFont="1" applyAlignment="1">
      <alignment/>
    </xf>
    <xf numFmtId="0" fontId="55" fillId="0" borderId="0" xfId="0" applyFont="1" applyAlignment="1" applyProtection="1">
      <alignment/>
      <protection/>
    </xf>
    <xf numFmtId="0" fontId="0" fillId="0" borderId="0" xfId="0" applyAlignment="1" applyProtection="1">
      <alignment/>
      <protection/>
    </xf>
    <xf numFmtId="0" fontId="58" fillId="0" borderId="0" xfId="0" applyFont="1" applyFill="1" applyAlignment="1">
      <alignment/>
    </xf>
    <xf numFmtId="0" fontId="0" fillId="0" borderId="0" xfId="0" applyFill="1" applyAlignment="1">
      <alignment/>
    </xf>
    <xf numFmtId="0" fontId="59" fillId="0" borderId="0" xfId="0" applyFont="1" applyAlignment="1" applyProtection="1">
      <alignment/>
      <protection/>
    </xf>
    <xf numFmtId="0" fontId="59" fillId="0" borderId="0" xfId="0" applyFont="1" applyAlignment="1" applyProtection="1">
      <alignment horizontal="left"/>
      <protection/>
    </xf>
    <xf numFmtId="0" fontId="58" fillId="0" borderId="0" xfId="0" applyFont="1" applyAlignment="1" applyProtection="1">
      <alignment/>
      <protection/>
    </xf>
    <xf numFmtId="0" fontId="58" fillId="0" borderId="0" xfId="0" applyFont="1" applyAlignment="1" applyProtection="1">
      <alignment horizontal="left"/>
      <protection/>
    </xf>
    <xf numFmtId="0" fontId="58" fillId="0" borderId="0" xfId="0" applyFont="1" applyFill="1" applyAlignment="1" applyProtection="1">
      <alignment/>
      <protection/>
    </xf>
    <xf numFmtId="178" fontId="58" fillId="0" borderId="0" xfId="0" applyNumberFormat="1" applyFont="1" applyAlignment="1" applyProtection="1">
      <alignment horizontal="left"/>
      <protection/>
    </xf>
    <xf numFmtId="0" fontId="0" fillId="0" borderId="0" xfId="0" applyFill="1" applyAlignment="1" applyProtection="1">
      <alignment/>
      <protection/>
    </xf>
    <xf numFmtId="178" fontId="59" fillId="0" borderId="0" xfId="0" applyNumberFormat="1" applyFont="1" applyAlignment="1" applyProtection="1">
      <alignment horizontal="left"/>
      <protection/>
    </xf>
    <xf numFmtId="0" fontId="59" fillId="0" borderId="0" xfId="0" applyFont="1" applyFill="1" applyAlignment="1" applyProtection="1">
      <alignment horizontal="left"/>
      <protection/>
    </xf>
    <xf numFmtId="0" fontId="60" fillId="0" borderId="0" xfId="0" applyFont="1" applyAlignment="1" applyProtection="1">
      <alignment horizontal="left"/>
      <protection/>
    </xf>
    <xf numFmtId="0" fontId="58" fillId="0" borderId="0" xfId="0" applyFont="1" applyFill="1" applyAlignment="1" applyProtection="1">
      <alignment horizontal="left"/>
      <protection/>
    </xf>
    <xf numFmtId="49" fontId="58" fillId="0" borderId="0" xfId="0" applyNumberFormat="1" applyFont="1" applyAlignment="1" applyProtection="1">
      <alignment horizontal="left"/>
      <protection/>
    </xf>
    <xf numFmtId="0" fontId="58" fillId="0" borderId="0" xfId="0" applyFont="1" applyFill="1" applyAlignment="1">
      <alignment horizontal="left"/>
    </xf>
    <xf numFmtId="0" fontId="60" fillId="0" borderId="0" xfId="0" applyFont="1" applyFill="1" applyAlignment="1">
      <alignment horizontal="left"/>
    </xf>
    <xf numFmtId="178" fontId="58" fillId="0" borderId="0" xfId="0" applyNumberFormat="1" applyFont="1" applyFill="1" applyAlignment="1">
      <alignment horizontal="left"/>
    </xf>
    <xf numFmtId="0" fontId="61" fillId="0" borderId="0" xfId="0" applyFont="1" applyFill="1" applyAlignment="1">
      <alignment horizontal="left"/>
    </xf>
    <xf numFmtId="0" fontId="60" fillId="0" borderId="0" xfId="0" applyFont="1" applyFill="1" applyAlignment="1" applyProtection="1">
      <alignment horizontal="left"/>
      <protection/>
    </xf>
    <xf numFmtId="178" fontId="58" fillId="0" borderId="0" xfId="0" applyNumberFormat="1" applyFont="1" applyFill="1" applyAlignment="1" applyProtection="1">
      <alignment horizontal="left"/>
      <protection/>
    </xf>
    <xf numFmtId="0" fontId="59" fillId="0" borderId="0" xfId="0" applyFont="1" applyFill="1" applyAlignment="1" applyProtection="1">
      <alignment/>
      <protection/>
    </xf>
    <xf numFmtId="0" fontId="62" fillId="0" borderId="0" xfId="0" applyFont="1" applyAlignment="1" applyProtection="1">
      <alignment horizontal="left"/>
      <protection/>
    </xf>
    <xf numFmtId="49" fontId="59" fillId="0" borderId="0" xfId="0" applyNumberFormat="1" applyFont="1" applyAlignment="1" applyProtection="1">
      <alignment horizontal="center"/>
      <protection/>
    </xf>
    <xf numFmtId="49" fontId="58" fillId="0" borderId="0" xfId="0" applyNumberFormat="1" applyFont="1" applyAlignment="1" applyProtection="1">
      <alignment horizontal="center"/>
      <protection/>
    </xf>
    <xf numFmtId="49" fontId="58" fillId="0" borderId="0" xfId="0" applyNumberFormat="1" applyFont="1" applyFill="1" applyAlignment="1" applyProtection="1">
      <alignment horizontal="center"/>
      <protection/>
    </xf>
    <xf numFmtId="49" fontId="58" fillId="0" borderId="0" xfId="0" applyNumberFormat="1" applyFont="1" applyFill="1" applyAlignment="1">
      <alignment horizontal="center"/>
    </xf>
    <xf numFmtId="2" fontId="59" fillId="0" borderId="0" xfId="0" applyNumberFormat="1" applyFont="1" applyAlignment="1" applyProtection="1">
      <alignment horizontal="center"/>
      <protection/>
    </xf>
    <xf numFmtId="0" fontId="58" fillId="0" borderId="0" xfId="0" applyFont="1" applyAlignment="1" applyProtection="1">
      <alignment horizontal="center"/>
      <protection/>
    </xf>
    <xf numFmtId="2" fontId="58" fillId="0" borderId="0" xfId="0" applyNumberFormat="1" applyFont="1" applyAlignment="1" applyProtection="1">
      <alignment horizontal="center"/>
      <protection/>
    </xf>
    <xf numFmtId="0" fontId="58" fillId="0" borderId="0" xfId="0" applyFont="1" applyFill="1" applyAlignment="1" applyProtection="1">
      <alignment horizontal="center"/>
      <protection/>
    </xf>
    <xf numFmtId="2" fontId="59" fillId="33" borderId="0" xfId="0" applyNumberFormat="1" applyFont="1" applyFill="1" applyAlignment="1" applyProtection="1">
      <alignment horizontal="center"/>
      <protection/>
    </xf>
    <xf numFmtId="178" fontId="58" fillId="0" borderId="0" xfId="0" applyNumberFormat="1" applyFont="1" applyAlignment="1" applyProtection="1">
      <alignment horizontal="center"/>
      <protection/>
    </xf>
    <xf numFmtId="0" fontId="58" fillId="0" borderId="0" xfId="0" applyFont="1" applyFill="1" applyAlignment="1">
      <alignment horizontal="center"/>
    </xf>
    <xf numFmtId="2" fontId="58" fillId="0" borderId="0" xfId="0" applyNumberFormat="1" applyFont="1" applyFill="1" applyAlignment="1" applyProtection="1">
      <alignment horizontal="center"/>
      <protection/>
    </xf>
    <xf numFmtId="2" fontId="59" fillId="0" borderId="0" xfId="0" applyNumberFormat="1" applyFont="1" applyFill="1" applyAlignment="1" applyProtection="1">
      <alignment horizontal="center"/>
      <protection/>
    </xf>
    <xf numFmtId="0" fontId="59" fillId="0" borderId="0" xfId="0" applyFont="1" applyFill="1" applyAlignment="1" applyProtection="1">
      <alignment horizontal="center"/>
      <protection/>
    </xf>
    <xf numFmtId="0" fontId="0" fillId="0" borderId="0" xfId="0" applyFill="1" applyAlignment="1" applyProtection="1">
      <alignment horizontal="center"/>
      <protection/>
    </xf>
    <xf numFmtId="189" fontId="59" fillId="0" borderId="0" xfId="0" applyNumberFormat="1" applyFont="1" applyAlignment="1" applyProtection="1">
      <alignment horizontal="center"/>
      <protection/>
    </xf>
    <xf numFmtId="189" fontId="58" fillId="0" borderId="0" xfId="0" applyNumberFormat="1" applyFont="1" applyAlignment="1" applyProtection="1">
      <alignment horizontal="center"/>
      <protection/>
    </xf>
    <xf numFmtId="189" fontId="58" fillId="0" borderId="0" xfId="0" applyNumberFormat="1" applyFont="1" applyFill="1" applyAlignment="1" applyProtection="1">
      <alignment horizontal="center"/>
      <protection/>
    </xf>
    <xf numFmtId="189" fontId="59" fillId="33" borderId="0" xfId="0" applyNumberFormat="1" applyFont="1" applyFill="1" applyAlignment="1" applyProtection="1">
      <alignment horizontal="center"/>
      <protection/>
    </xf>
    <xf numFmtId="189" fontId="59" fillId="0" borderId="0" xfId="0" applyNumberFormat="1" applyFont="1" applyFill="1" applyAlignment="1" applyProtection="1">
      <alignment horizontal="center"/>
      <protection/>
    </xf>
    <xf numFmtId="189" fontId="58" fillId="0" borderId="0" xfId="0" applyNumberFormat="1" applyFont="1" applyFill="1" applyAlignment="1">
      <alignment horizontal="center"/>
    </xf>
    <xf numFmtId="189" fontId="59" fillId="2" borderId="0" xfId="0" applyNumberFormat="1" applyFont="1" applyFill="1" applyAlignment="1" applyProtection="1">
      <alignment horizontal="center"/>
      <protection/>
    </xf>
    <xf numFmtId="189" fontId="63" fillId="0" borderId="0" xfId="0" applyNumberFormat="1" applyFont="1" applyAlignment="1">
      <alignment horizontal="left"/>
    </xf>
    <xf numFmtId="189" fontId="64" fillId="0" borderId="0" xfId="0" applyNumberFormat="1" applyFont="1" applyAlignment="1">
      <alignment/>
    </xf>
    <xf numFmtId="0" fontId="56" fillId="0" borderId="0" xfId="0" applyFont="1" applyAlignment="1">
      <alignment/>
    </xf>
    <xf numFmtId="0" fontId="8" fillId="34" borderId="10" xfId="0" applyFont="1" applyFill="1" applyBorder="1" applyAlignment="1">
      <alignment/>
    </xf>
    <xf numFmtId="0" fontId="8" fillId="34" borderId="11" xfId="0" applyFont="1" applyFill="1" applyBorder="1" applyAlignment="1">
      <alignment/>
    </xf>
    <xf numFmtId="0" fontId="12" fillId="34" borderId="11" xfId="0" applyFont="1" applyFill="1" applyBorder="1" applyAlignment="1">
      <alignment/>
    </xf>
    <xf numFmtId="189" fontId="10" fillId="34" borderId="11" xfId="0" applyNumberFormat="1" applyFont="1" applyFill="1" applyBorder="1" applyAlignment="1">
      <alignment horizontal="center"/>
    </xf>
    <xf numFmtId="0" fontId="64" fillId="35" borderId="12" xfId="0" applyFont="1" applyFill="1" applyBorder="1" applyAlignment="1">
      <alignment/>
    </xf>
    <xf numFmtId="0" fontId="13" fillId="35" borderId="0" xfId="0" applyFont="1" applyFill="1" applyAlignment="1">
      <alignment/>
    </xf>
    <xf numFmtId="0" fontId="14" fillId="35" borderId="13" xfId="0" applyFont="1" applyFill="1" applyBorder="1" applyAlignment="1" applyProtection="1">
      <alignment/>
      <protection locked="0"/>
    </xf>
    <xf numFmtId="0" fontId="14" fillId="35" borderId="14" xfId="0" applyFont="1" applyFill="1" applyBorder="1" applyAlignment="1" applyProtection="1">
      <alignment/>
      <protection locked="0"/>
    </xf>
    <xf numFmtId="0" fontId="14" fillId="33" borderId="14" xfId="0" applyFont="1" applyFill="1" applyBorder="1" applyAlignment="1" applyProtection="1">
      <alignment/>
      <protection locked="0"/>
    </xf>
    <xf numFmtId="0" fontId="64" fillId="34" borderId="12" xfId="0" applyFont="1" applyFill="1" applyBorder="1" applyAlignment="1">
      <alignment/>
    </xf>
    <xf numFmtId="0" fontId="11" fillId="34" borderId="0" xfId="0" applyFont="1" applyFill="1" applyAlignment="1">
      <alignment/>
    </xf>
    <xf numFmtId="0" fontId="14" fillId="34" borderId="14" xfId="0" applyFont="1" applyFill="1" applyBorder="1" applyAlignment="1" applyProtection="1">
      <alignment/>
      <protection locked="0"/>
    </xf>
    <xf numFmtId="0" fontId="11" fillId="35" borderId="0" xfId="0" applyFont="1" applyFill="1" applyAlignment="1">
      <alignment/>
    </xf>
    <xf numFmtId="0" fontId="65" fillId="35" borderId="0" xfId="0" applyFont="1" applyFill="1" applyAlignment="1">
      <alignment/>
    </xf>
    <xf numFmtId="0" fontId="13" fillId="34" borderId="0" xfId="0" applyFont="1" applyFill="1" applyAlignment="1">
      <alignment/>
    </xf>
    <xf numFmtId="0" fontId="64" fillId="35" borderId="0" xfId="0" applyFont="1" applyFill="1" applyAlignment="1">
      <alignment/>
    </xf>
    <xf numFmtId="0" fontId="64" fillId="35" borderId="12" xfId="0" applyFont="1" applyFill="1" applyBorder="1" applyAlignment="1" applyProtection="1">
      <alignment/>
      <protection locked="0"/>
    </xf>
    <xf numFmtId="0" fontId="64" fillId="35" borderId="0" xfId="0" applyFont="1" applyFill="1" applyAlignment="1" applyProtection="1">
      <alignment/>
      <protection locked="0"/>
    </xf>
    <xf numFmtId="0" fontId="11" fillId="35" borderId="14" xfId="0" applyFont="1" applyFill="1" applyBorder="1" applyAlignment="1" applyProtection="1">
      <alignment/>
      <protection locked="0"/>
    </xf>
    <xf numFmtId="0" fontId="64" fillId="34" borderId="12" xfId="0" applyFont="1" applyFill="1" applyBorder="1" applyAlignment="1" applyProtection="1">
      <alignment/>
      <protection locked="0"/>
    </xf>
    <xf numFmtId="0" fontId="64" fillId="34" borderId="0" xfId="0" applyFont="1" applyFill="1" applyAlignment="1" applyProtection="1">
      <alignment/>
      <protection locked="0"/>
    </xf>
    <xf numFmtId="0" fontId="11" fillId="34" borderId="14" xfId="0" applyFont="1" applyFill="1" applyBorder="1" applyAlignment="1" applyProtection="1">
      <alignment/>
      <protection locked="0"/>
    </xf>
    <xf numFmtId="0" fontId="65" fillId="34" borderId="0" xfId="0" applyFont="1" applyFill="1" applyAlignment="1">
      <alignment/>
    </xf>
    <xf numFmtId="0" fontId="64" fillId="34" borderId="0" xfId="0" applyFont="1" applyFill="1" applyAlignment="1">
      <alignment/>
    </xf>
    <xf numFmtId="0" fontId="64" fillId="35" borderId="15" xfId="0" applyFont="1" applyFill="1" applyBorder="1" applyAlignment="1">
      <alignment/>
    </xf>
    <xf numFmtId="0" fontId="13" fillId="35" borderId="16" xfId="0" applyFont="1" applyFill="1" applyBorder="1" applyAlignment="1">
      <alignment/>
    </xf>
    <xf numFmtId="0" fontId="14" fillId="34" borderId="17" xfId="0" applyFont="1" applyFill="1" applyBorder="1" applyAlignment="1" applyProtection="1">
      <alignment/>
      <protection locked="0"/>
    </xf>
    <xf numFmtId="189" fontId="64" fillId="0" borderId="18" xfId="0" applyNumberFormat="1" applyFont="1" applyBorder="1" applyAlignment="1" applyProtection="1">
      <alignment horizontal="center"/>
      <protection locked="0"/>
    </xf>
    <xf numFmtId="0" fontId="60" fillId="0" borderId="0" xfId="0" applyFont="1" applyAlignment="1">
      <alignment/>
    </xf>
    <xf numFmtId="0" fontId="58" fillId="0" borderId="0" xfId="0" applyFont="1" applyAlignment="1">
      <alignment/>
    </xf>
    <xf numFmtId="0" fontId="59" fillId="0" borderId="0" xfId="0" applyFont="1" applyAlignment="1">
      <alignment/>
    </xf>
    <xf numFmtId="189" fontId="59" fillId="0" borderId="0" xfId="0" applyNumberFormat="1" applyFont="1" applyAlignment="1">
      <alignment horizontal="center"/>
    </xf>
    <xf numFmtId="49" fontId="59" fillId="0" borderId="0" xfId="0" applyNumberFormat="1" applyFont="1" applyAlignment="1">
      <alignment horizontal="center"/>
    </xf>
    <xf numFmtId="178" fontId="59" fillId="0" borderId="0" xfId="0" applyNumberFormat="1" applyFont="1" applyAlignment="1">
      <alignment/>
    </xf>
    <xf numFmtId="189" fontId="58" fillId="0" borderId="0" xfId="0" applyNumberFormat="1" applyFont="1" applyAlignment="1">
      <alignment horizontal="center"/>
    </xf>
    <xf numFmtId="49" fontId="58" fillId="0" borderId="0" xfId="0" applyNumberFormat="1" applyFont="1" applyAlignment="1">
      <alignment horizontal="center"/>
    </xf>
    <xf numFmtId="178" fontId="58" fillId="0" borderId="0" xfId="0" applyNumberFormat="1" applyFont="1" applyAlignment="1">
      <alignment/>
    </xf>
    <xf numFmtId="0" fontId="59" fillId="33" borderId="0" xfId="0" applyFont="1" applyFill="1" applyAlignment="1">
      <alignment/>
    </xf>
    <xf numFmtId="189" fontId="59" fillId="33" borderId="0" xfId="0" applyNumberFormat="1" applyFont="1" applyFill="1" applyAlignment="1">
      <alignment horizontal="center"/>
    </xf>
    <xf numFmtId="0" fontId="58" fillId="0" borderId="0" xfId="0" applyFont="1" applyAlignment="1">
      <alignment horizontal="left"/>
    </xf>
    <xf numFmtId="2" fontId="60" fillId="0" borderId="0" xfId="0" applyNumberFormat="1" applyFont="1" applyAlignment="1">
      <alignment horizontal="left"/>
    </xf>
    <xf numFmtId="2" fontId="58" fillId="0" borderId="0" xfId="0" applyNumberFormat="1" applyFont="1" applyAlignment="1">
      <alignment horizontal="left"/>
    </xf>
    <xf numFmtId="49" fontId="0" fillId="0" borderId="0" xfId="0" applyNumberFormat="1" applyAlignment="1">
      <alignment horizontal="center"/>
    </xf>
    <xf numFmtId="178" fontId="0" fillId="0" borderId="0" xfId="0" applyNumberFormat="1" applyAlignment="1">
      <alignment/>
    </xf>
    <xf numFmtId="189" fontId="0" fillId="0" borderId="0" xfId="0" applyNumberFormat="1" applyAlignment="1">
      <alignment horizontal="center"/>
    </xf>
    <xf numFmtId="2" fontId="58" fillId="0" borderId="0" xfId="0" applyNumberFormat="1" applyFont="1" applyAlignment="1">
      <alignment/>
    </xf>
    <xf numFmtId="16" fontId="58" fillId="0" borderId="0" xfId="0" applyNumberFormat="1" applyFont="1" applyAlignment="1">
      <alignment/>
    </xf>
    <xf numFmtId="0" fontId="58" fillId="0" borderId="0" xfId="0" applyFont="1" applyAlignment="1">
      <alignment wrapText="1"/>
    </xf>
    <xf numFmtId="0" fontId="59" fillId="2" borderId="0" xfId="0" applyFont="1" applyFill="1" applyAlignment="1">
      <alignment/>
    </xf>
    <xf numFmtId="189" fontId="59" fillId="2" borderId="0" xfId="0" applyNumberFormat="1" applyFont="1" applyFill="1" applyAlignment="1">
      <alignment horizontal="center"/>
    </xf>
    <xf numFmtId="0" fontId="59" fillId="0" borderId="0" xfId="0" applyFont="1" applyAlignment="1">
      <alignment horizontal="center"/>
    </xf>
    <xf numFmtId="189" fontId="59" fillId="0" borderId="0" xfId="0" applyNumberFormat="1" applyFont="1" applyFill="1" applyAlignment="1">
      <alignment horizontal="center"/>
    </xf>
    <xf numFmtId="189" fontId="15" fillId="33" borderId="0" xfId="0" applyNumberFormat="1" applyFont="1" applyFill="1" applyAlignment="1">
      <alignment horizontal="center"/>
    </xf>
    <xf numFmtId="189" fontId="0" fillId="0" borderId="0" xfId="0" applyNumberFormat="1" applyFill="1" applyAlignment="1">
      <alignment horizontal="center"/>
    </xf>
    <xf numFmtId="0" fontId="59" fillId="0" borderId="0" xfId="0" applyFont="1" applyAlignment="1" applyProtection="1">
      <alignment horizontal="center"/>
      <protection/>
    </xf>
    <xf numFmtId="0" fontId="58" fillId="0" borderId="0" xfId="0" applyNumberFormat="1" applyFont="1" applyAlignment="1" applyProtection="1">
      <alignment horizontal="center"/>
      <protection/>
    </xf>
    <xf numFmtId="2" fontId="59" fillId="0" borderId="0" xfId="0" applyNumberFormat="1" applyFont="1" applyAlignment="1">
      <alignment horizontal="center"/>
    </xf>
    <xf numFmtId="188" fontId="59" fillId="0" borderId="0" xfId="0" applyNumberFormat="1" applyFont="1" applyAlignment="1">
      <alignment horizontal="center"/>
    </xf>
    <xf numFmtId="2" fontId="59" fillId="0" borderId="0" xfId="0" applyNumberFormat="1" applyFont="1" applyAlignment="1">
      <alignment/>
    </xf>
    <xf numFmtId="178" fontId="59" fillId="0" borderId="0" xfId="0" applyNumberFormat="1" applyFont="1" applyAlignment="1">
      <alignment horizontal="center"/>
    </xf>
    <xf numFmtId="0" fontId="58" fillId="0" borderId="0" xfId="0" applyFont="1" applyAlignment="1">
      <alignment horizontal="center"/>
    </xf>
    <xf numFmtId="188" fontId="58" fillId="0" borderId="0" xfId="0" applyNumberFormat="1" applyFont="1" applyAlignment="1">
      <alignment horizontal="center"/>
    </xf>
    <xf numFmtId="0" fontId="0" fillId="0" borderId="0" xfId="0" applyAlignment="1">
      <alignment horizontal="center"/>
    </xf>
    <xf numFmtId="0" fontId="59" fillId="33" borderId="0" xfId="0" applyFont="1" applyFill="1" applyAlignment="1">
      <alignment horizontal="center"/>
    </xf>
    <xf numFmtId="188" fontId="59" fillId="33" borderId="0" xfId="0" applyNumberFormat="1" applyFont="1" applyFill="1" applyAlignment="1">
      <alignment horizontal="center"/>
    </xf>
    <xf numFmtId="188" fontId="0" fillId="0" borderId="0" xfId="0" applyNumberFormat="1" applyAlignment="1">
      <alignment horizontal="center"/>
    </xf>
    <xf numFmtId="0" fontId="17" fillId="0" borderId="0" xfId="0" applyFont="1" applyFill="1" applyAlignment="1" applyProtection="1">
      <alignment horizontal="left"/>
      <protection/>
    </xf>
    <xf numFmtId="189" fontId="10" fillId="34" borderId="11" xfId="0" applyNumberFormat="1" applyFont="1" applyFill="1" applyBorder="1" applyAlignment="1">
      <alignment horizontal="center"/>
    </xf>
    <xf numFmtId="189" fontId="0" fillId="0" borderId="0" xfId="0" applyNumberFormat="1" applyAlignment="1">
      <alignment/>
    </xf>
    <xf numFmtId="189" fontId="64" fillId="0" borderId="0" xfId="0" applyNumberFormat="1" applyFont="1" applyFill="1" applyAlignment="1">
      <alignment/>
    </xf>
    <xf numFmtId="0" fontId="63" fillId="0" borderId="0" xfId="0" applyFont="1" applyAlignment="1">
      <alignment/>
    </xf>
    <xf numFmtId="0" fontId="63" fillId="0" borderId="19" xfId="0" applyFont="1" applyBorder="1" applyAlignment="1">
      <alignment/>
    </xf>
    <xf numFmtId="0" fontId="60" fillId="0" borderId="20" xfId="0" applyFont="1" applyBorder="1" applyAlignment="1">
      <alignment/>
    </xf>
    <xf numFmtId="0" fontId="58" fillId="0" borderId="21" xfId="0" applyFont="1" applyBorder="1" applyAlignment="1">
      <alignment/>
    </xf>
    <xf numFmtId="0" fontId="58" fillId="0" borderId="22" xfId="0" applyFont="1" applyBorder="1" applyAlignment="1">
      <alignment/>
    </xf>
    <xf numFmtId="0" fontId="60" fillId="0" borderId="0" xfId="0" applyFont="1" applyBorder="1" applyAlignment="1">
      <alignment/>
    </xf>
    <xf numFmtId="0" fontId="58" fillId="0" borderId="23" xfId="0" applyFont="1" applyBorder="1" applyAlignment="1">
      <alignment/>
    </xf>
    <xf numFmtId="0" fontId="58" fillId="0" borderId="0" xfId="0" applyFont="1" applyBorder="1" applyAlignment="1">
      <alignment/>
    </xf>
    <xf numFmtId="0" fontId="58" fillId="0" borderId="24" xfId="0" applyFont="1" applyBorder="1" applyAlignment="1">
      <alignment/>
    </xf>
    <xf numFmtId="0" fontId="58" fillId="0" borderId="25" xfId="0" applyFont="1" applyBorder="1" applyAlignment="1">
      <alignment/>
    </xf>
    <xf numFmtId="0" fontId="58" fillId="0" borderId="26" xfId="0" applyFont="1" applyBorder="1" applyAlignment="1">
      <alignment/>
    </xf>
    <xf numFmtId="189" fontId="64" fillId="0" borderId="27" xfId="0" applyNumberFormat="1" applyFont="1" applyBorder="1" applyAlignment="1" applyProtection="1">
      <alignment horizontal="center"/>
      <protection locked="0"/>
    </xf>
    <xf numFmtId="0" fontId="0" fillId="0" borderId="21" xfId="0" applyBorder="1" applyAlignment="1">
      <alignment/>
    </xf>
    <xf numFmtId="0" fontId="0" fillId="0" borderId="23"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189" fontId="64" fillId="34" borderId="27" xfId="0" applyNumberFormat="1" applyFont="1" applyFill="1" applyBorder="1" applyAlignment="1" applyProtection="1">
      <alignment horizontal="center"/>
      <protection locked="0"/>
    </xf>
    <xf numFmtId="189" fontId="64" fillId="0" borderId="27" xfId="0" applyNumberFormat="1" applyFont="1" applyBorder="1" applyAlignment="1">
      <alignment horizontal="center"/>
    </xf>
    <xf numFmtId="189" fontId="64" fillId="0" borderId="27" xfId="0" applyNumberFormat="1" applyFont="1" applyFill="1" applyBorder="1" applyAlignment="1" applyProtection="1">
      <alignment horizontal="center"/>
      <protection locked="0"/>
    </xf>
    <xf numFmtId="189" fontId="64" fillId="36" borderId="27" xfId="0" applyNumberFormat="1" applyFont="1" applyFill="1" applyBorder="1" applyAlignment="1" applyProtection="1">
      <alignment horizontal="center"/>
      <protection locked="0"/>
    </xf>
    <xf numFmtId="189" fontId="64" fillId="34" borderId="27" xfId="0" applyNumberFormat="1" applyFont="1" applyFill="1" applyBorder="1" applyAlignment="1">
      <alignment horizontal="center"/>
    </xf>
    <xf numFmtId="0" fontId="59" fillId="2" borderId="0" xfId="0" applyFont="1" applyFill="1" applyAlignment="1" applyProtection="1">
      <alignment horizontal="left"/>
      <protection/>
    </xf>
    <xf numFmtId="0" fontId="59" fillId="2" borderId="0" xfId="0" applyFont="1" applyFill="1" applyAlignment="1">
      <alignment horizontal="left"/>
    </xf>
    <xf numFmtId="0" fontId="59" fillId="0" borderId="0" xfId="0" applyFont="1" applyAlignment="1">
      <alignment/>
    </xf>
    <xf numFmtId="189" fontId="64" fillId="0" borderId="19" xfId="0" applyNumberFormat="1" applyFont="1" applyBorder="1" applyAlignment="1">
      <alignment horizontal="left" wrapText="1"/>
    </xf>
    <xf numFmtId="189" fontId="64" fillId="0" borderId="20" xfId="0" applyNumberFormat="1" applyFont="1" applyBorder="1" applyAlignment="1">
      <alignment horizontal="left" wrapText="1"/>
    </xf>
    <xf numFmtId="189" fontId="64" fillId="0" borderId="21" xfId="0" applyNumberFormat="1" applyFont="1" applyBorder="1" applyAlignment="1">
      <alignment horizontal="left" wrapText="1"/>
    </xf>
    <xf numFmtId="189" fontId="10" fillId="0" borderId="22" xfId="0" applyNumberFormat="1" applyFont="1" applyBorder="1" applyAlignment="1">
      <alignment horizontal="left" wrapText="1"/>
    </xf>
    <xf numFmtId="189" fontId="64" fillId="0" borderId="0" xfId="0" applyNumberFormat="1" applyFont="1" applyAlignment="1">
      <alignment horizontal="left" wrapText="1"/>
    </xf>
    <xf numFmtId="189" fontId="64" fillId="0" borderId="23" xfId="0" applyNumberFormat="1" applyFont="1" applyBorder="1" applyAlignment="1">
      <alignment horizontal="left" wrapText="1"/>
    </xf>
    <xf numFmtId="189" fontId="64" fillId="0" borderId="24" xfId="0" applyNumberFormat="1" applyFont="1" applyBorder="1" applyAlignment="1">
      <alignment horizontal="left" wrapText="1"/>
    </xf>
    <xf numFmtId="189" fontId="64" fillId="0" borderId="25" xfId="0" applyNumberFormat="1" applyFont="1" applyBorder="1" applyAlignment="1">
      <alignment horizontal="left" wrapText="1"/>
    </xf>
    <xf numFmtId="189" fontId="64" fillId="0" borderId="26" xfId="0" applyNumberFormat="1"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700"/>
  <sheetViews>
    <sheetView zoomScale="80" zoomScaleNormal="80" zoomScalePageLayoutView="0" workbookViewId="0" topLeftCell="A1">
      <pane ySplit="1" topLeftCell="A656" activePane="bottomLeft" state="frozen"/>
      <selection pane="topLeft" activeCell="A1" sqref="A1"/>
      <selection pane="bottomLeft" activeCell="B176" sqref="B176"/>
    </sheetView>
  </sheetViews>
  <sheetFormatPr defaultColWidth="11.421875" defaultRowHeight="15"/>
  <cols>
    <col min="1" max="1" width="15.8515625" style="15" bestFit="1" customWidth="1"/>
    <col min="2" max="2" width="23.140625" style="15" bestFit="1" customWidth="1"/>
    <col min="3" max="3" width="23.57421875" style="9" bestFit="1" customWidth="1"/>
    <col min="4" max="4" width="32.421875" style="9" bestFit="1" customWidth="1"/>
    <col min="5" max="5" width="21.00390625" style="32" customWidth="1"/>
    <col min="6" max="6" width="23.00390625" style="42" customWidth="1"/>
    <col min="7" max="7" width="23.00390625" style="43" customWidth="1"/>
    <col min="8" max="8" width="15.140625" style="9" bestFit="1" customWidth="1"/>
    <col min="9" max="9" width="15.140625" style="33" customWidth="1"/>
    <col min="10" max="10" width="12.28125" style="27" bestFit="1" customWidth="1"/>
    <col min="11" max="11" width="15.7109375" style="11" bestFit="1" customWidth="1"/>
    <col min="12" max="12" width="28.421875" style="9" customWidth="1"/>
    <col min="13" max="13" width="14.57421875" style="9" customWidth="1"/>
    <col min="14" max="15" width="13.28125" style="9" bestFit="1" customWidth="1"/>
    <col min="16" max="16" width="16.00390625" style="9" bestFit="1" customWidth="1"/>
    <col min="17" max="17" width="119.28125" style="16" customWidth="1"/>
    <col min="18" max="18" width="27.7109375" style="9" customWidth="1"/>
    <col min="19" max="19" width="11.421875" style="16" customWidth="1"/>
    <col min="20" max="20" width="11.421875" style="10" customWidth="1"/>
    <col min="21" max="25" width="11.421875" style="8" customWidth="1"/>
    <col min="26" max="16384" width="11.421875" style="3" customWidth="1"/>
  </cols>
  <sheetData>
    <row r="1" spans="1:25" s="2" customFormat="1" ht="16.5">
      <c r="A1" s="25" t="s">
        <v>0</v>
      </c>
      <c r="B1" s="25" t="s">
        <v>1</v>
      </c>
      <c r="C1" s="7" t="s">
        <v>2</v>
      </c>
      <c r="D1" s="7" t="s">
        <v>3</v>
      </c>
      <c r="E1" s="30" t="s">
        <v>4</v>
      </c>
      <c r="F1" s="41" t="s">
        <v>945</v>
      </c>
      <c r="G1" s="45"/>
      <c r="H1" s="7" t="s">
        <v>5</v>
      </c>
      <c r="I1" s="39" t="s">
        <v>573</v>
      </c>
      <c r="J1" s="26" t="s">
        <v>6</v>
      </c>
      <c r="K1" s="13" t="s">
        <v>203</v>
      </c>
      <c r="L1" s="7" t="s">
        <v>7</v>
      </c>
      <c r="M1" s="7" t="s">
        <v>245</v>
      </c>
      <c r="N1" s="7" t="s">
        <v>8</v>
      </c>
      <c r="O1" s="7" t="s">
        <v>9</v>
      </c>
      <c r="P1" s="7" t="s">
        <v>10</v>
      </c>
      <c r="Q1" s="14" t="s">
        <v>11</v>
      </c>
      <c r="R1" s="7" t="s">
        <v>12</v>
      </c>
      <c r="S1" s="14"/>
      <c r="T1" s="24"/>
      <c r="U1" s="6"/>
      <c r="V1" s="6"/>
      <c r="W1" s="6"/>
      <c r="X1" s="6"/>
      <c r="Y1" s="6"/>
    </row>
    <row r="2" spans="1:17" ht="16.5">
      <c r="A2" s="15" t="s">
        <v>13</v>
      </c>
      <c r="B2" s="15" t="s">
        <v>15</v>
      </c>
      <c r="C2" s="9" t="s">
        <v>16</v>
      </c>
      <c r="D2" s="9" t="s">
        <v>464</v>
      </c>
      <c r="E2" s="31"/>
      <c r="F2" s="42">
        <v>45</v>
      </c>
      <c r="I2" s="33">
        <v>1</v>
      </c>
      <c r="J2" s="27" t="s">
        <v>14</v>
      </c>
      <c r="K2" s="9" t="s">
        <v>306</v>
      </c>
      <c r="N2" s="9">
        <v>25.533672</v>
      </c>
      <c r="O2" s="9">
        <v>-77.384523</v>
      </c>
      <c r="P2" s="9" t="s">
        <v>516</v>
      </c>
      <c r="Q2" s="9" t="s">
        <v>475</v>
      </c>
    </row>
    <row r="3" spans="1:17" ht="16.5">
      <c r="A3" s="15" t="s">
        <v>13</v>
      </c>
      <c r="B3" s="15" t="s">
        <v>15</v>
      </c>
      <c r="C3" s="9" t="s">
        <v>16</v>
      </c>
      <c r="D3" s="9" t="s">
        <v>464</v>
      </c>
      <c r="E3" s="31"/>
      <c r="F3" s="42">
        <v>145</v>
      </c>
      <c r="I3" s="33">
        <v>1</v>
      </c>
      <c r="J3" s="27" t="s">
        <v>14</v>
      </c>
      <c r="K3" s="9" t="s">
        <v>306</v>
      </c>
      <c r="N3" s="9">
        <v>13.065258</v>
      </c>
      <c r="O3" s="9">
        <v>-59.39125</v>
      </c>
      <c r="P3" s="9" t="s">
        <v>516</v>
      </c>
      <c r="Q3" s="9" t="s">
        <v>476</v>
      </c>
    </row>
    <row r="4" spans="1:18" ht="16.5">
      <c r="A4" s="15" t="s">
        <v>13</v>
      </c>
      <c r="B4" s="15" t="s">
        <v>15</v>
      </c>
      <c r="C4" s="9" t="s">
        <v>16</v>
      </c>
      <c r="D4" s="9" t="s">
        <v>23</v>
      </c>
      <c r="F4" s="42">
        <v>45.33</v>
      </c>
      <c r="I4" s="33">
        <v>1</v>
      </c>
      <c r="J4" s="27" t="s">
        <v>14</v>
      </c>
      <c r="K4" s="11" t="s">
        <v>306</v>
      </c>
      <c r="L4" s="9" t="s">
        <v>307</v>
      </c>
      <c r="P4" s="9" t="s">
        <v>32</v>
      </c>
      <c r="Q4" s="16" t="s">
        <v>301</v>
      </c>
      <c r="R4" s="9" t="s">
        <v>393</v>
      </c>
    </row>
    <row r="5" spans="1:21" ht="16.5">
      <c r="A5" s="15" t="s">
        <v>13</v>
      </c>
      <c r="B5" s="15" t="s">
        <v>15</v>
      </c>
      <c r="C5" s="9" t="s">
        <v>16</v>
      </c>
      <c r="D5" s="9" t="s">
        <v>23</v>
      </c>
      <c r="F5" s="42">
        <v>115.6</v>
      </c>
      <c r="I5" s="33">
        <v>1</v>
      </c>
      <c r="J5" s="27">
        <v>3</v>
      </c>
      <c r="K5" s="11" t="s">
        <v>265</v>
      </c>
      <c r="L5" s="9" t="s">
        <v>266</v>
      </c>
      <c r="N5" s="9">
        <v>17.96</v>
      </c>
      <c r="O5" s="9">
        <v>67.05</v>
      </c>
      <c r="P5" s="9" t="s">
        <v>19</v>
      </c>
      <c r="Q5" s="16" t="s">
        <v>267</v>
      </c>
      <c r="T5" s="16"/>
      <c r="U5" s="16"/>
    </row>
    <row r="6" spans="1:21" ht="16.5">
      <c r="A6" s="15" t="s">
        <v>13</v>
      </c>
      <c r="B6" s="15" t="s">
        <v>15</v>
      </c>
      <c r="C6" s="9" t="s">
        <v>16</v>
      </c>
      <c r="D6" s="9" t="s">
        <v>23</v>
      </c>
      <c r="F6" s="42">
        <v>109</v>
      </c>
      <c r="H6" s="9" t="s">
        <v>30</v>
      </c>
      <c r="I6" s="33">
        <v>1</v>
      </c>
      <c r="J6" s="27" t="s">
        <v>31</v>
      </c>
      <c r="K6" s="11" t="s">
        <v>206</v>
      </c>
      <c r="L6" s="9" t="s">
        <v>34</v>
      </c>
      <c r="N6" s="9" t="s">
        <v>399</v>
      </c>
      <c r="O6" s="9" t="s">
        <v>400</v>
      </c>
      <c r="P6" s="9" t="s">
        <v>32</v>
      </c>
      <c r="Q6" s="16" t="s">
        <v>33</v>
      </c>
      <c r="T6" s="16"/>
      <c r="U6" s="9"/>
    </row>
    <row r="7" spans="1:21" ht="16.5">
      <c r="A7" s="15" t="s">
        <v>13</v>
      </c>
      <c r="B7" s="15" t="s">
        <v>15</v>
      </c>
      <c r="C7" s="9" t="s">
        <v>16</v>
      </c>
      <c r="D7" s="9" t="s">
        <v>23</v>
      </c>
      <c r="E7" s="32">
        <v>11</v>
      </c>
      <c r="F7" s="42">
        <v>110</v>
      </c>
      <c r="H7" s="9" t="s">
        <v>30</v>
      </c>
      <c r="I7" s="33">
        <v>1</v>
      </c>
      <c r="J7" s="27" t="s">
        <v>454</v>
      </c>
      <c r="K7" s="11" t="s">
        <v>206</v>
      </c>
      <c r="L7" s="9" t="s">
        <v>34</v>
      </c>
      <c r="N7" s="9" t="s">
        <v>399</v>
      </c>
      <c r="O7" s="9" t="s">
        <v>400</v>
      </c>
      <c r="P7" s="9" t="s">
        <v>32</v>
      </c>
      <c r="Q7" s="16" t="s">
        <v>33</v>
      </c>
      <c r="T7" s="16"/>
      <c r="U7" s="9"/>
    </row>
    <row r="8" spans="1:21" ht="16.5">
      <c r="A8" s="15" t="s">
        <v>13</v>
      </c>
      <c r="B8" s="15" t="s">
        <v>15</v>
      </c>
      <c r="C8" s="9" t="s">
        <v>16</v>
      </c>
      <c r="D8" s="9" t="s">
        <v>23</v>
      </c>
      <c r="F8" s="42">
        <v>40</v>
      </c>
      <c r="I8" s="33">
        <v>1</v>
      </c>
      <c r="J8" s="27" t="s">
        <v>14</v>
      </c>
      <c r="K8" s="11" t="s">
        <v>206</v>
      </c>
      <c r="L8" s="9" t="s">
        <v>319</v>
      </c>
      <c r="P8" s="9" t="s">
        <v>52</v>
      </c>
      <c r="Q8" s="16" t="s">
        <v>301</v>
      </c>
      <c r="R8" s="9" t="s">
        <v>393</v>
      </c>
      <c r="T8" s="16"/>
      <c r="U8" s="9"/>
    </row>
    <row r="9" spans="1:17" ht="16.5">
      <c r="A9" s="15" t="s">
        <v>13</v>
      </c>
      <c r="B9" s="15" t="s">
        <v>15</v>
      </c>
      <c r="C9" s="9" t="s">
        <v>16</v>
      </c>
      <c r="D9" s="9" t="s">
        <v>23</v>
      </c>
      <c r="E9" s="32">
        <v>14.6</v>
      </c>
      <c r="F9" s="42">
        <v>146</v>
      </c>
      <c r="I9" s="33">
        <v>2</v>
      </c>
      <c r="J9" s="27">
        <v>10</v>
      </c>
      <c r="K9" s="11" t="s">
        <v>24</v>
      </c>
      <c r="L9" s="9" t="s">
        <v>236</v>
      </c>
      <c r="P9" s="9" t="s">
        <v>19</v>
      </c>
      <c r="Q9" s="16" t="s">
        <v>25</v>
      </c>
    </row>
    <row r="10" spans="1:17" ht="16.5">
      <c r="A10" s="15" t="s">
        <v>13</v>
      </c>
      <c r="B10" s="15" t="s">
        <v>15</v>
      </c>
      <c r="C10" s="9" t="s">
        <v>16</v>
      </c>
      <c r="D10" s="9" t="s">
        <v>363</v>
      </c>
      <c r="F10" s="42">
        <v>110</v>
      </c>
      <c r="H10" s="9" t="s">
        <v>21</v>
      </c>
      <c r="I10" s="33">
        <v>2</v>
      </c>
      <c r="J10" s="27" t="s">
        <v>364</v>
      </c>
      <c r="K10" s="11" t="s">
        <v>41</v>
      </c>
      <c r="L10" s="9" t="s">
        <v>365</v>
      </c>
      <c r="N10" s="9" t="s">
        <v>429</v>
      </c>
      <c r="O10" s="9" t="s">
        <v>430</v>
      </c>
      <c r="P10" s="9" t="s">
        <v>19</v>
      </c>
      <c r="Q10" s="16" t="s">
        <v>373</v>
      </c>
    </row>
    <row r="11" spans="1:17" ht="16.5">
      <c r="A11" s="15" t="s">
        <v>13</v>
      </c>
      <c r="B11" s="15" t="s">
        <v>15</v>
      </c>
      <c r="C11" s="9" t="s">
        <v>16</v>
      </c>
      <c r="D11" s="9" t="s">
        <v>363</v>
      </c>
      <c r="F11" s="42">
        <v>100</v>
      </c>
      <c r="H11" s="9" t="s">
        <v>21</v>
      </c>
      <c r="I11" s="33">
        <v>2</v>
      </c>
      <c r="J11" s="27" t="s">
        <v>364</v>
      </c>
      <c r="K11" s="11" t="s">
        <v>41</v>
      </c>
      <c r="L11" s="9" t="s">
        <v>366</v>
      </c>
      <c r="N11" s="9" t="s">
        <v>431</v>
      </c>
      <c r="O11" s="9" t="s">
        <v>432</v>
      </c>
      <c r="P11" s="9" t="s">
        <v>19</v>
      </c>
      <c r="Q11" s="16" t="s">
        <v>373</v>
      </c>
    </row>
    <row r="12" spans="1:17" ht="16.5">
      <c r="A12" s="15" t="s">
        <v>13</v>
      </c>
      <c r="B12" s="15" t="s">
        <v>15</v>
      </c>
      <c r="C12" s="9" t="s">
        <v>16</v>
      </c>
      <c r="D12" s="9" t="s">
        <v>363</v>
      </c>
      <c r="F12" s="42">
        <v>85</v>
      </c>
      <c r="H12" s="9" t="s">
        <v>21</v>
      </c>
      <c r="I12" s="33">
        <v>2</v>
      </c>
      <c r="J12" s="27" t="s">
        <v>364</v>
      </c>
      <c r="K12" s="11" t="s">
        <v>41</v>
      </c>
      <c r="L12" s="9" t="s">
        <v>367</v>
      </c>
      <c r="N12" s="9" t="s">
        <v>433</v>
      </c>
      <c r="O12" s="9" t="s">
        <v>434</v>
      </c>
      <c r="P12" s="9" t="s">
        <v>19</v>
      </c>
      <c r="Q12" s="16" t="s">
        <v>373</v>
      </c>
    </row>
    <row r="13" spans="1:17" ht="16.5">
      <c r="A13" s="15" t="s">
        <v>13</v>
      </c>
      <c r="B13" s="15" t="s">
        <v>15</v>
      </c>
      <c r="C13" s="9" t="s">
        <v>16</v>
      </c>
      <c r="D13" s="9" t="s">
        <v>363</v>
      </c>
      <c r="F13" s="42">
        <v>122</v>
      </c>
      <c r="H13" s="9" t="s">
        <v>21</v>
      </c>
      <c r="I13" s="33">
        <v>2</v>
      </c>
      <c r="J13" s="27" t="s">
        <v>364</v>
      </c>
      <c r="K13" s="11" t="s">
        <v>41</v>
      </c>
      <c r="L13" s="9" t="s">
        <v>368</v>
      </c>
      <c r="N13" s="9" t="s">
        <v>435</v>
      </c>
      <c r="O13" s="9" t="s">
        <v>436</v>
      </c>
      <c r="P13" s="9" t="s">
        <v>19</v>
      </c>
      <c r="Q13" s="16" t="s">
        <v>373</v>
      </c>
    </row>
    <row r="14" spans="1:17" ht="16.5">
      <c r="A14" s="15" t="s">
        <v>13</v>
      </c>
      <c r="B14" s="15" t="s">
        <v>15</v>
      </c>
      <c r="C14" s="9" t="s">
        <v>16</v>
      </c>
      <c r="D14" s="9" t="s">
        <v>363</v>
      </c>
      <c r="F14" s="42">
        <v>86.3</v>
      </c>
      <c r="H14" s="9" t="s">
        <v>21</v>
      </c>
      <c r="I14" s="33">
        <v>2</v>
      </c>
      <c r="J14" s="27" t="s">
        <v>364</v>
      </c>
      <c r="K14" s="11" t="s">
        <v>41</v>
      </c>
      <c r="L14" s="9" t="s">
        <v>369</v>
      </c>
      <c r="N14" s="9" t="s">
        <v>437</v>
      </c>
      <c r="O14" s="9" t="s">
        <v>438</v>
      </c>
      <c r="P14" s="9" t="s">
        <v>19</v>
      </c>
      <c r="Q14" s="16" t="s">
        <v>373</v>
      </c>
    </row>
    <row r="15" spans="1:18" ht="16.5">
      <c r="A15" s="22" t="s">
        <v>13</v>
      </c>
      <c r="B15" s="22" t="s">
        <v>15</v>
      </c>
      <c r="C15" s="16" t="s">
        <v>16</v>
      </c>
      <c r="D15" s="16" t="s">
        <v>462</v>
      </c>
      <c r="E15" s="33"/>
      <c r="F15" s="43">
        <v>146</v>
      </c>
      <c r="H15" s="16" t="s">
        <v>21</v>
      </c>
      <c r="I15" s="33">
        <v>2</v>
      </c>
      <c r="J15" s="28" t="s">
        <v>364</v>
      </c>
      <c r="K15" s="16" t="s">
        <v>41</v>
      </c>
      <c r="L15" s="16" t="s">
        <v>368</v>
      </c>
      <c r="M15" s="16"/>
      <c r="N15" s="16">
        <v>18.46805</v>
      </c>
      <c r="O15" s="16">
        <v>-77.388367</v>
      </c>
      <c r="P15" s="16" t="s">
        <v>19</v>
      </c>
      <c r="Q15" s="16" t="s">
        <v>466</v>
      </c>
      <c r="R15" s="16"/>
    </row>
    <row r="16" spans="1:18" ht="16.5">
      <c r="A16" s="22" t="s">
        <v>13</v>
      </c>
      <c r="B16" s="22" t="s">
        <v>15</v>
      </c>
      <c r="C16" s="16" t="s">
        <v>16</v>
      </c>
      <c r="D16" s="16" t="s">
        <v>462</v>
      </c>
      <c r="E16" s="33"/>
      <c r="F16" s="43">
        <v>110</v>
      </c>
      <c r="H16" s="16" t="s">
        <v>21</v>
      </c>
      <c r="I16" s="33">
        <v>2</v>
      </c>
      <c r="J16" s="28" t="s">
        <v>364</v>
      </c>
      <c r="K16" s="16" t="s">
        <v>41</v>
      </c>
      <c r="L16" s="16" t="s">
        <v>365</v>
      </c>
      <c r="M16" s="16"/>
      <c r="N16" s="16">
        <v>18.479459</v>
      </c>
      <c r="O16" s="16">
        <v>-77.459666</v>
      </c>
      <c r="P16" s="16" t="s">
        <v>19</v>
      </c>
      <c r="Q16" s="16" t="s">
        <v>467</v>
      </c>
      <c r="R16" s="16"/>
    </row>
    <row r="17" spans="1:18" ht="16.5">
      <c r="A17" s="22" t="s">
        <v>13</v>
      </c>
      <c r="B17" s="22" t="s">
        <v>15</v>
      </c>
      <c r="C17" s="16" t="s">
        <v>16</v>
      </c>
      <c r="D17" s="16" t="s">
        <v>462</v>
      </c>
      <c r="E17" s="33"/>
      <c r="F17" s="43">
        <v>125</v>
      </c>
      <c r="H17" s="16" t="s">
        <v>21</v>
      </c>
      <c r="I17" s="33">
        <v>2</v>
      </c>
      <c r="J17" s="28" t="s">
        <v>364</v>
      </c>
      <c r="K17" s="16" t="s">
        <v>41</v>
      </c>
      <c r="L17" s="16" t="s">
        <v>369</v>
      </c>
      <c r="M17" s="16"/>
      <c r="N17" s="16">
        <v>18.463817</v>
      </c>
      <c r="O17" s="16">
        <v>-77.356717</v>
      </c>
      <c r="P17" s="16" t="s">
        <v>19</v>
      </c>
      <c r="Q17" s="16" t="s">
        <v>468</v>
      </c>
      <c r="R17" s="16"/>
    </row>
    <row r="18" spans="1:18" ht="16.5">
      <c r="A18" s="22" t="s">
        <v>13</v>
      </c>
      <c r="B18" s="22" t="s">
        <v>15</v>
      </c>
      <c r="C18" s="16" t="s">
        <v>16</v>
      </c>
      <c r="D18" s="16" t="s">
        <v>462</v>
      </c>
      <c r="E18" s="33"/>
      <c r="F18" s="43">
        <v>90</v>
      </c>
      <c r="H18" s="16" t="s">
        <v>21</v>
      </c>
      <c r="I18" s="33">
        <v>2</v>
      </c>
      <c r="J18" s="28" t="s">
        <v>364</v>
      </c>
      <c r="K18" s="16" t="s">
        <v>41</v>
      </c>
      <c r="L18" s="16" t="s">
        <v>520</v>
      </c>
      <c r="M18" s="16"/>
      <c r="N18" s="16">
        <v>18.472937</v>
      </c>
      <c r="O18" s="16">
        <v>-77.415307</v>
      </c>
      <c r="P18" s="16" t="s">
        <v>19</v>
      </c>
      <c r="Q18" s="16" t="s">
        <v>469</v>
      </c>
      <c r="R18" s="16"/>
    </row>
    <row r="19" spans="1:18" ht="16.5">
      <c r="A19" s="22" t="s">
        <v>13</v>
      </c>
      <c r="B19" s="22" t="s">
        <v>15</v>
      </c>
      <c r="C19" s="16" t="s">
        <v>16</v>
      </c>
      <c r="D19" s="16" t="s">
        <v>462</v>
      </c>
      <c r="E19" s="33"/>
      <c r="F19" s="43">
        <v>85</v>
      </c>
      <c r="H19" s="16" t="s">
        <v>21</v>
      </c>
      <c r="I19" s="33">
        <v>2</v>
      </c>
      <c r="J19" s="28" t="s">
        <v>364</v>
      </c>
      <c r="K19" s="16" t="s">
        <v>41</v>
      </c>
      <c r="L19" s="16" t="s">
        <v>366</v>
      </c>
      <c r="M19" s="16"/>
      <c r="N19" s="16">
        <v>18.472283</v>
      </c>
      <c r="O19" s="16">
        <v>-77.40875</v>
      </c>
      <c r="P19" s="16" t="s">
        <v>19</v>
      </c>
      <c r="Q19" s="16" t="s">
        <v>470</v>
      </c>
      <c r="R19" s="16"/>
    </row>
    <row r="20" spans="1:17" ht="16.5">
      <c r="A20" s="15" t="s">
        <v>13</v>
      </c>
      <c r="B20" s="15" t="s">
        <v>15</v>
      </c>
      <c r="C20" s="9" t="s">
        <v>16</v>
      </c>
      <c r="D20" s="9" t="s">
        <v>23</v>
      </c>
      <c r="E20" s="32">
        <v>26.6</v>
      </c>
      <c r="F20" s="42">
        <v>266</v>
      </c>
      <c r="I20" s="33">
        <v>2</v>
      </c>
      <c r="J20" s="27" t="s">
        <v>364</v>
      </c>
      <c r="K20" s="11" t="s">
        <v>41</v>
      </c>
      <c r="L20" s="9" t="s">
        <v>235</v>
      </c>
      <c r="P20" s="9" t="s">
        <v>19</v>
      </c>
      <c r="Q20" s="16" t="s">
        <v>25</v>
      </c>
    </row>
    <row r="21" spans="1:21" s="16" customFormat="1" ht="16.5">
      <c r="A21" s="15" t="s">
        <v>13</v>
      </c>
      <c r="B21" s="15" t="s">
        <v>15</v>
      </c>
      <c r="C21" s="9" t="s">
        <v>16</v>
      </c>
      <c r="D21" s="9" t="s">
        <v>17</v>
      </c>
      <c r="E21" s="32" t="s">
        <v>26</v>
      </c>
      <c r="F21" s="42">
        <v>43.5</v>
      </c>
      <c r="G21" s="43"/>
      <c r="H21" s="9" t="s">
        <v>27</v>
      </c>
      <c r="I21" s="33">
        <v>2</v>
      </c>
      <c r="J21" s="27">
        <v>21.4</v>
      </c>
      <c r="K21" s="11" t="s">
        <v>41</v>
      </c>
      <c r="L21" s="9" t="s">
        <v>211</v>
      </c>
      <c r="M21" s="9"/>
      <c r="N21" s="9"/>
      <c r="O21" s="9"/>
      <c r="P21" s="9" t="s">
        <v>19</v>
      </c>
      <c r="Q21" s="16" t="s">
        <v>28</v>
      </c>
      <c r="R21" s="9"/>
      <c r="T21" s="10"/>
      <c r="U21" s="8"/>
    </row>
    <row r="22" spans="1:21" s="16" customFormat="1" ht="16.5">
      <c r="A22" s="15" t="s">
        <v>13</v>
      </c>
      <c r="B22" s="15" t="s">
        <v>15</v>
      </c>
      <c r="C22" s="9" t="s">
        <v>16</v>
      </c>
      <c r="D22" s="9" t="s">
        <v>17</v>
      </c>
      <c r="E22" s="32" t="s">
        <v>29</v>
      </c>
      <c r="F22" s="42">
        <v>111.67</v>
      </c>
      <c r="G22" s="43"/>
      <c r="H22" s="9" t="s">
        <v>21</v>
      </c>
      <c r="I22" s="33">
        <v>2</v>
      </c>
      <c r="J22" s="27">
        <v>27.4</v>
      </c>
      <c r="K22" s="11" t="s">
        <v>41</v>
      </c>
      <c r="L22" s="9" t="s">
        <v>211</v>
      </c>
      <c r="M22" s="9"/>
      <c r="N22" s="9"/>
      <c r="O22" s="9"/>
      <c r="P22" s="9" t="s">
        <v>19</v>
      </c>
      <c r="Q22" s="16" t="s">
        <v>28</v>
      </c>
      <c r="R22" s="9"/>
      <c r="T22" s="10"/>
      <c r="U22" s="8"/>
    </row>
    <row r="23" spans="1:21" s="16" customFormat="1" ht="16.5">
      <c r="A23" s="15" t="s">
        <v>13</v>
      </c>
      <c r="B23" s="15" t="s">
        <v>15</v>
      </c>
      <c r="C23" s="9" t="s">
        <v>16</v>
      </c>
      <c r="D23" s="9" t="s">
        <v>17</v>
      </c>
      <c r="E23" s="32" t="s">
        <v>35</v>
      </c>
      <c r="F23" s="42">
        <v>120</v>
      </c>
      <c r="G23" s="43"/>
      <c r="H23" s="9" t="s">
        <v>21</v>
      </c>
      <c r="I23" s="33">
        <v>2</v>
      </c>
      <c r="J23" s="27" t="s">
        <v>36</v>
      </c>
      <c r="K23" s="11" t="s">
        <v>41</v>
      </c>
      <c r="L23" s="9" t="s">
        <v>211</v>
      </c>
      <c r="M23" s="9"/>
      <c r="N23" s="9"/>
      <c r="O23" s="9"/>
      <c r="P23" s="9" t="s">
        <v>19</v>
      </c>
      <c r="Q23" s="16" t="s">
        <v>28</v>
      </c>
      <c r="R23" s="9"/>
      <c r="T23" s="10"/>
      <c r="U23" s="8"/>
    </row>
    <row r="24" spans="1:21" s="16" customFormat="1" ht="16.5">
      <c r="A24" s="15" t="s">
        <v>13</v>
      </c>
      <c r="B24" s="15" t="s">
        <v>15</v>
      </c>
      <c r="C24" s="9" t="s">
        <v>16</v>
      </c>
      <c r="D24" s="9" t="s">
        <v>17</v>
      </c>
      <c r="E24" s="32" t="s">
        <v>37</v>
      </c>
      <c r="F24" s="42">
        <v>129</v>
      </c>
      <c r="G24" s="43"/>
      <c r="H24" s="9" t="s">
        <v>21</v>
      </c>
      <c r="I24" s="33">
        <v>2</v>
      </c>
      <c r="J24" s="27" t="s">
        <v>38</v>
      </c>
      <c r="K24" s="11" t="s">
        <v>41</v>
      </c>
      <c r="L24" s="9" t="s">
        <v>211</v>
      </c>
      <c r="M24" s="9"/>
      <c r="N24" s="9"/>
      <c r="O24" s="9"/>
      <c r="P24" s="9" t="s">
        <v>19</v>
      </c>
      <c r="Q24" s="16" t="s">
        <v>28</v>
      </c>
      <c r="R24" s="9"/>
      <c r="T24" s="10"/>
      <c r="U24" s="8"/>
    </row>
    <row r="25" spans="1:18" s="16" customFormat="1" ht="16.5">
      <c r="A25" s="15" t="s">
        <v>13</v>
      </c>
      <c r="B25" s="15" t="s">
        <v>15</v>
      </c>
      <c r="C25" s="9" t="s">
        <v>16</v>
      </c>
      <c r="D25" s="9" t="s">
        <v>17</v>
      </c>
      <c r="E25" s="32" t="s">
        <v>39</v>
      </c>
      <c r="F25" s="42">
        <v>110.6</v>
      </c>
      <c r="G25" s="43"/>
      <c r="H25" s="9" t="s">
        <v>30</v>
      </c>
      <c r="I25" s="33">
        <v>2</v>
      </c>
      <c r="J25" s="27" t="s">
        <v>40</v>
      </c>
      <c r="K25" s="11" t="s">
        <v>41</v>
      </c>
      <c r="L25" s="9" t="s">
        <v>211</v>
      </c>
      <c r="M25" s="9"/>
      <c r="N25" s="9"/>
      <c r="O25" s="9"/>
      <c r="P25" s="9" t="s">
        <v>19</v>
      </c>
      <c r="Q25" s="16" t="s">
        <v>28</v>
      </c>
      <c r="R25" s="9"/>
    </row>
    <row r="26" spans="1:21" s="9" customFormat="1" ht="16.5">
      <c r="A26" s="15" t="s">
        <v>13</v>
      </c>
      <c r="B26" s="15" t="s">
        <v>15</v>
      </c>
      <c r="C26" s="9" t="s">
        <v>16</v>
      </c>
      <c r="D26" s="9" t="s">
        <v>522</v>
      </c>
      <c r="E26" s="33"/>
      <c r="F26" s="43">
        <v>287</v>
      </c>
      <c r="G26" s="43"/>
      <c r="H26" s="9" t="s">
        <v>21</v>
      </c>
      <c r="I26" s="33">
        <v>2</v>
      </c>
      <c r="J26" s="27" t="s">
        <v>524</v>
      </c>
      <c r="K26" s="9" t="s">
        <v>265</v>
      </c>
      <c r="L26" s="9" t="s">
        <v>523</v>
      </c>
      <c r="N26" s="9">
        <v>17.937626</v>
      </c>
      <c r="O26" s="9">
        <v>-67.048164</v>
      </c>
      <c r="P26" s="9" t="s">
        <v>19</v>
      </c>
      <c r="Q26" s="9" t="s">
        <v>471</v>
      </c>
      <c r="S26" s="16"/>
      <c r="T26" s="16"/>
      <c r="U26" s="16"/>
    </row>
    <row r="27" spans="1:21" s="9" customFormat="1" ht="16.5">
      <c r="A27" s="15" t="s">
        <v>13</v>
      </c>
      <c r="B27" s="15" t="s">
        <v>15</v>
      </c>
      <c r="C27" s="9" t="s">
        <v>16</v>
      </c>
      <c r="D27" s="9" t="s">
        <v>522</v>
      </c>
      <c r="E27" s="33"/>
      <c r="F27" s="43">
        <v>109</v>
      </c>
      <c r="G27" s="43"/>
      <c r="H27" s="9" t="s">
        <v>21</v>
      </c>
      <c r="I27" s="33">
        <v>2</v>
      </c>
      <c r="J27" s="27" t="s">
        <v>524</v>
      </c>
      <c r="K27" s="9" t="s">
        <v>265</v>
      </c>
      <c r="L27" s="9" t="s">
        <v>523</v>
      </c>
      <c r="N27" s="9">
        <v>17.937626</v>
      </c>
      <c r="O27" s="9">
        <v>-67.048164</v>
      </c>
      <c r="P27" s="9" t="s">
        <v>19</v>
      </c>
      <c r="Q27" s="9" t="s">
        <v>472</v>
      </c>
      <c r="S27" s="16"/>
      <c r="T27" s="16"/>
      <c r="U27" s="16"/>
    </row>
    <row r="28" spans="1:21" s="9" customFormat="1" ht="16.5">
      <c r="A28" s="15" t="s">
        <v>13</v>
      </c>
      <c r="B28" s="15" t="s">
        <v>15</v>
      </c>
      <c r="C28" s="9" t="s">
        <v>16</v>
      </c>
      <c r="D28" s="9" t="s">
        <v>522</v>
      </c>
      <c r="E28" s="33"/>
      <c r="F28" s="43">
        <v>142</v>
      </c>
      <c r="G28" s="43"/>
      <c r="H28" s="9" t="s">
        <v>21</v>
      </c>
      <c r="I28" s="33">
        <v>2</v>
      </c>
      <c r="J28" s="27" t="s">
        <v>524</v>
      </c>
      <c r="K28" s="9" t="s">
        <v>265</v>
      </c>
      <c r="L28" s="9" t="s">
        <v>523</v>
      </c>
      <c r="N28" s="9">
        <v>17.937626</v>
      </c>
      <c r="O28" s="9">
        <v>-67.048164</v>
      </c>
      <c r="P28" s="9" t="s">
        <v>19</v>
      </c>
      <c r="Q28" s="9" t="s">
        <v>473</v>
      </c>
      <c r="S28" s="16"/>
      <c r="T28" s="16"/>
      <c r="U28" s="16"/>
    </row>
    <row r="29" spans="1:20" s="9" customFormat="1" ht="16.5">
      <c r="A29" s="15" t="s">
        <v>13</v>
      </c>
      <c r="B29" s="15" t="s">
        <v>15</v>
      </c>
      <c r="C29" s="9" t="s">
        <v>16</v>
      </c>
      <c r="D29" s="9" t="s">
        <v>522</v>
      </c>
      <c r="E29" s="33"/>
      <c r="F29" s="43">
        <v>167</v>
      </c>
      <c r="G29" s="43"/>
      <c r="H29" s="9" t="s">
        <v>21</v>
      </c>
      <c r="I29" s="33">
        <v>2</v>
      </c>
      <c r="J29" s="27" t="s">
        <v>524</v>
      </c>
      <c r="K29" s="9" t="s">
        <v>265</v>
      </c>
      <c r="L29" s="9" t="s">
        <v>523</v>
      </c>
      <c r="N29" s="9">
        <v>17.937626</v>
      </c>
      <c r="O29" s="9">
        <v>-67.048164</v>
      </c>
      <c r="P29" s="9" t="s">
        <v>19</v>
      </c>
      <c r="Q29" s="9" t="s">
        <v>474</v>
      </c>
      <c r="S29" s="16"/>
      <c r="T29" s="16"/>
    </row>
    <row r="30" spans="1:20" s="9" customFormat="1" ht="16.5">
      <c r="A30" s="15" t="s">
        <v>13</v>
      </c>
      <c r="B30" s="15" t="s">
        <v>15</v>
      </c>
      <c r="C30" s="9" t="s">
        <v>16</v>
      </c>
      <c r="D30" s="9" t="s">
        <v>17</v>
      </c>
      <c r="E30" s="32">
        <v>7.1</v>
      </c>
      <c r="F30" s="42">
        <v>71</v>
      </c>
      <c r="G30" s="43"/>
      <c r="H30" s="9" t="s">
        <v>21</v>
      </c>
      <c r="I30" s="33">
        <v>2</v>
      </c>
      <c r="J30" s="27">
        <v>10</v>
      </c>
      <c r="K30" s="11" t="s">
        <v>207</v>
      </c>
      <c r="L30" s="9" t="s">
        <v>18</v>
      </c>
      <c r="P30" s="9" t="s">
        <v>19</v>
      </c>
      <c r="Q30" s="16" t="s">
        <v>22</v>
      </c>
      <c r="S30" s="16"/>
      <c r="T30" s="16"/>
    </row>
    <row r="31" spans="1:20" s="9" customFormat="1" ht="16.5">
      <c r="A31" s="15" t="s">
        <v>13</v>
      </c>
      <c r="B31" s="15" t="s">
        <v>15</v>
      </c>
      <c r="C31" s="9" t="s">
        <v>16</v>
      </c>
      <c r="D31" s="9" t="s">
        <v>17</v>
      </c>
      <c r="E31" s="32"/>
      <c r="F31" s="42">
        <v>100</v>
      </c>
      <c r="G31" s="43"/>
      <c r="I31" s="33">
        <v>2</v>
      </c>
      <c r="J31" s="27">
        <v>8</v>
      </c>
      <c r="K31" s="11" t="s">
        <v>207</v>
      </c>
      <c r="L31" s="9" t="s">
        <v>18</v>
      </c>
      <c r="P31" s="9" t="s">
        <v>19</v>
      </c>
      <c r="Q31" s="16" t="s">
        <v>20</v>
      </c>
      <c r="S31" s="16"/>
      <c r="T31" s="16"/>
    </row>
    <row r="32" spans="1:20" s="9" customFormat="1" ht="16.5">
      <c r="A32" s="15"/>
      <c r="B32" s="15"/>
      <c r="E32" s="34" t="s">
        <v>577</v>
      </c>
      <c r="F32" s="44">
        <f>AVERAGE(F2:F31)</f>
        <v>115.73333333333332</v>
      </c>
      <c r="G32" s="45"/>
      <c r="I32" s="33"/>
      <c r="J32" s="27"/>
      <c r="K32" s="11"/>
      <c r="Q32" s="16"/>
      <c r="S32" s="16"/>
      <c r="T32" s="16"/>
    </row>
    <row r="33" spans="1:20" s="9" customFormat="1" ht="16.5">
      <c r="A33" s="15"/>
      <c r="B33" s="15"/>
      <c r="E33" s="34" t="s">
        <v>578</v>
      </c>
      <c r="F33" s="44">
        <f>F32/10</f>
        <v>11.573333333333332</v>
      </c>
      <c r="G33" s="45"/>
      <c r="I33" s="33"/>
      <c r="J33" s="27"/>
      <c r="K33" s="11"/>
      <c r="Q33" s="16"/>
      <c r="S33" s="16"/>
      <c r="T33" s="16"/>
    </row>
    <row r="34" spans="1:20" s="9" customFormat="1" ht="16.5">
      <c r="A34" s="15"/>
      <c r="B34" s="15"/>
      <c r="E34" s="34" t="s">
        <v>597</v>
      </c>
      <c r="F34" s="44">
        <f>(STDEV(F2:F31)/100)</f>
        <v>0.5423369752401583</v>
      </c>
      <c r="G34" s="45"/>
      <c r="I34" s="33"/>
      <c r="J34" s="27"/>
      <c r="K34" s="11"/>
      <c r="Q34" s="16"/>
      <c r="S34" s="16"/>
      <c r="T34" s="16"/>
    </row>
    <row r="35" spans="1:20" s="9" customFormat="1" ht="16.5">
      <c r="A35" s="15"/>
      <c r="B35" s="15"/>
      <c r="E35" s="34" t="s">
        <v>599</v>
      </c>
      <c r="F35" s="44">
        <f>(F34/SQRT(COUNT(F2:F31)))</f>
        <v>0.09901673170271849</v>
      </c>
      <c r="G35" s="45"/>
      <c r="I35" s="33"/>
      <c r="J35" s="27"/>
      <c r="K35" s="11"/>
      <c r="Q35" s="16"/>
      <c r="S35" s="16"/>
      <c r="T35" s="16"/>
    </row>
    <row r="36" spans="1:20" s="9" customFormat="1" ht="16.5">
      <c r="A36" s="15"/>
      <c r="B36" s="15"/>
      <c r="E36" s="32"/>
      <c r="F36" s="42"/>
      <c r="G36" s="43"/>
      <c r="I36" s="33"/>
      <c r="J36" s="27"/>
      <c r="K36" s="11"/>
      <c r="Q36" s="16"/>
      <c r="S36" s="16"/>
      <c r="T36" s="16"/>
    </row>
    <row r="37" spans="1:21" s="9" customFormat="1" ht="16.5">
      <c r="A37" s="15" t="s">
        <v>13</v>
      </c>
      <c r="B37" s="15" t="s">
        <v>43</v>
      </c>
      <c r="C37" s="9" t="s">
        <v>16</v>
      </c>
      <c r="D37" s="9" t="s">
        <v>23</v>
      </c>
      <c r="E37" s="32" t="s">
        <v>48</v>
      </c>
      <c r="F37" s="42">
        <v>82</v>
      </c>
      <c r="G37" s="43"/>
      <c r="I37" s="33">
        <v>1</v>
      </c>
      <c r="J37" s="27">
        <v>3</v>
      </c>
      <c r="K37" s="11" t="s">
        <v>49</v>
      </c>
      <c r="L37" s="9" t="s">
        <v>49</v>
      </c>
      <c r="P37" s="9" t="s">
        <v>19</v>
      </c>
      <c r="Q37" s="16" t="s">
        <v>50</v>
      </c>
      <c r="S37" s="16"/>
      <c r="T37" s="10"/>
      <c r="U37" s="8"/>
    </row>
    <row r="38" spans="1:18" ht="16.5">
      <c r="A38" s="15" t="s">
        <v>13</v>
      </c>
      <c r="B38" s="15" t="s">
        <v>43</v>
      </c>
      <c r="C38" s="9" t="s">
        <v>16</v>
      </c>
      <c r="D38" s="9" t="s">
        <v>23</v>
      </c>
      <c r="E38" s="32">
        <v>7.6</v>
      </c>
      <c r="F38" s="42">
        <v>76</v>
      </c>
      <c r="H38" s="9" t="s">
        <v>46</v>
      </c>
      <c r="I38" s="33">
        <v>1</v>
      </c>
      <c r="J38" s="27">
        <v>3</v>
      </c>
      <c r="K38" s="11" t="s">
        <v>49</v>
      </c>
      <c r="L38" s="9" t="s">
        <v>210</v>
      </c>
      <c r="P38" s="9" t="s">
        <v>19</v>
      </c>
      <c r="Q38" s="16" t="s">
        <v>47</v>
      </c>
      <c r="R38" s="9" t="s">
        <v>323</v>
      </c>
    </row>
    <row r="39" spans="1:18" ht="16.5">
      <c r="A39" s="15" t="s">
        <v>13</v>
      </c>
      <c r="B39" s="15" t="s">
        <v>43</v>
      </c>
      <c r="C39" s="9" t="s">
        <v>16</v>
      </c>
      <c r="D39" s="9" t="s">
        <v>23</v>
      </c>
      <c r="E39" s="32">
        <v>8.8</v>
      </c>
      <c r="F39" s="42">
        <v>88</v>
      </c>
      <c r="H39" s="9" t="s">
        <v>46</v>
      </c>
      <c r="I39" s="33">
        <v>1</v>
      </c>
      <c r="J39" s="27">
        <v>3</v>
      </c>
      <c r="K39" s="11" t="s">
        <v>49</v>
      </c>
      <c r="L39" s="9" t="s">
        <v>210</v>
      </c>
      <c r="P39" s="9" t="s">
        <v>19</v>
      </c>
      <c r="Q39" s="16" t="s">
        <v>47</v>
      </c>
      <c r="R39" s="9" t="s">
        <v>324</v>
      </c>
    </row>
    <row r="40" spans="1:18" ht="16.5">
      <c r="A40" s="15" t="s">
        <v>13</v>
      </c>
      <c r="B40" s="15" t="s">
        <v>43</v>
      </c>
      <c r="C40" s="9" t="s">
        <v>16</v>
      </c>
      <c r="D40" s="9" t="s">
        <v>253</v>
      </c>
      <c r="E40" s="32" t="s">
        <v>254</v>
      </c>
      <c r="F40" s="42">
        <v>53.4</v>
      </c>
      <c r="H40" s="9" t="s">
        <v>84</v>
      </c>
      <c r="I40" s="33">
        <v>1</v>
      </c>
      <c r="K40" s="11" t="s">
        <v>255</v>
      </c>
      <c r="L40" s="9" t="s">
        <v>256</v>
      </c>
      <c r="N40" s="9" t="s">
        <v>257</v>
      </c>
      <c r="O40" s="9" t="s">
        <v>258</v>
      </c>
      <c r="P40" s="9" t="s">
        <v>19</v>
      </c>
      <c r="Q40" s="16" t="s">
        <v>259</v>
      </c>
      <c r="R40" s="9" t="s">
        <v>260</v>
      </c>
    </row>
    <row r="41" spans="1:18" ht="16.5">
      <c r="A41" s="15" t="s">
        <v>13</v>
      </c>
      <c r="B41" s="15" t="s">
        <v>43</v>
      </c>
      <c r="C41" s="9" t="s">
        <v>16</v>
      </c>
      <c r="D41" s="9" t="s">
        <v>253</v>
      </c>
      <c r="E41" s="32" t="s">
        <v>261</v>
      </c>
      <c r="F41" s="42">
        <v>76.8</v>
      </c>
      <c r="H41" s="9" t="s">
        <v>84</v>
      </c>
      <c r="I41" s="33">
        <v>1</v>
      </c>
      <c r="K41" s="11" t="s">
        <v>255</v>
      </c>
      <c r="L41" s="9" t="s">
        <v>262</v>
      </c>
      <c r="N41" s="9" t="s">
        <v>257</v>
      </c>
      <c r="O41" s="9" t="s">
        <v>258</v>
      </c>
      <c r="P41" s="9" t="s">
        <v>19</v>
      </c>
      <c r="Q41" s="16" t="s">
        <v>259</v>
      </c>
      <c r="R41" s="9" t="s">
        <v>260</v>
      </c>
    </row>
    <row r="42" spans="1:18" ht="16.5">
      <c r="A42" s="15" t="s">
        <v>13</v>
      </c>
      <c r="B42" s="15" t="s">
        <v>43</v>
      </c>
      <c r="C42" s="9" t="s">
        <v>16</v>
      </c>
      <c r="D42" s="9" t="s">
        <v>253</v>
      </c>
      <c r="E42" s="32" t="s">
        <v>263</v>
      </c>
      <c r="F42" s="42">
        <v>37.2</v>
      </c>
      <c r="H42" s="9" t="s">
        <v>84</v>
      </c>
      <c r="I42" s="33">
        <v>1</v>
      </c>
      <c r="K42" s="11" t="s">
        <v>255</v>
      </c>
      <c r="L42" s="9" t="s">
        <v>264</v>
      </c>
      <c r="N42" s="9" t="s">
        <v>257</v>
      </c>
      <c r="O42" s="9" t="s">
        <v>258</v>
      </c>
      <c r="P42" s="9" t="s">
        <v>19</v>
      </c>
      <c r="Q42" s="16" t="s">
        <v>259</v>
      </c>
      <c r="R42" s="9" t="s">
        <v>260</v>
      </c>
    </row>
    <row r="43" spans="1:17" ht="16.5">
      <c r="A43" s="15" t="s">
        <v>13</v>
      </c>
      <c r="B43" s="15" t="s">
        <v>43</v>
      </c>
      <c r="C43" s="9" t="s">
        <v>16</v>
      </c>
      <c r="D43" s="9" t="s">
        <v>17</v>
      </c>
      <c r="E43" s="32" t="s">
        <v>44</v>
      </c>
      <c r="F43" s="42">
        <v>56.95</v>
      </c>
      <c r="H43" s="9" t="s">
        <v>30</v>
      </c>
      <c r="I43" s="33">
        <v>1</v>
      </c>
      <c r="J43" s="27">
        <v>0.5</v>
      </c>
      <c r="K43" s="11" t="s">
        <v>207</v>
      </c>
      <c r="L43" s="9" t="s">
        <v>18</v>
      </c>
      <c r="P43" s="9" t="s">
        <v>19</v>
      </c>
      <c r="Q43" s="16" t="s">
        <v>22</v>
      </c>
    </row>
    <row r="44" spans="1:17" ht="16.5">
      <c r="A44" s="15" t="s">
        <v>13</v>
      </c>
      <c r="B44" s="15" t="s">
        <v>43</v>
      </c>
      <c r="C44" s="9" t="s">
        <v>16</v>
      </c>
      <c r="D44" s="9" t="s">
        <v>17</v>
      </c>
      <c r="E44" s="32" t="s">
        <v>45</v>
      </c>
      <c r="F44" s="42">
        <v>65</v>
      </c>
      <c r="H44" s="9" t="s">
        <v>21</v>
      </c>
      <c r="I44" s="33">
        <v>1</v>
      </c>
      <c r="J44" s="27">
        <v>0.5</v>
      </c>
      <c r="K44" s="11" t="s">
        <v>207</v>
      </c>
      <c r="L44" s="9" t="s">
        <v>18</v>
      </c>
      <c r="P44" s="9" t="s">
        <v>19</v>
      </c>
      <c r="Q44" s="16" t="s">
        <v>22</v>
      </c>
    </row>
    <row r="45" spans="1:18" ht="16.5">
      <c r="A45" s="15" t="s">
        <v>13</v>
      </c>
      <c r="B45" s="15" t="s">
        <v>43</v>
      </c>
      <c r="C45" s="9" t="s">
        <v>16</v>
      </c>
      <c r="D45" s="9" t="s">
        <v>23</v>
      </c>
      <c r="F45" s="42">
        <v>69</v>
      </c>
      <c r="I45" s="33">
        <v>1</v>
      </c>
      <c r="J45" s="27" t="s">
        <v>91</v>
      </c>
      <c r="K45" s="11" t="s">
        <v>206</v>
      </c>
      <c r="L45" s="9" t="s">
        <v>278</v>
      </c>
      <c r="N45" s="9" t="s">
        <v>401</v>
      </c>
      <c r="O45" s="9" t="s">
        <v>402</v>
      </c>
      <c r="P45" s="9" t="s">
        <v>32</v>
      </c>
      <c r="Q45" s="16" t="s">
        <v>279</v>
      </c>
      <c r="R45" s="9" t="s">
        <v>280</v>
      </c>
    </row>
    <row r="46" spans="1:17" ht="16.5">
      <c r="A46" s="15" t="s">
        <v>13</v>
      </c>
      <c r="B46" s="15" t="s">
        <v>43</v>
      </c>
      <c r="C46" s="9" t="s">
        <v>16</v>
      </c>
      <c r="D46" s="9" t="s">
        <v>23</v>
      </c>
      <c r="F46" s="42">
        <v>68.3</v>
      </c>
      <c r="H46" s="9" t="s">
        <v>30</v>
      </c>
      <c r="I46" s="33">
        <v>1</v>
      </c>
      <c r="K46" s="11" t="s">
        <v>209</v>
      </c>
      <c r="L46" s="9" t="s">
        <v>112</v>
      </c>
      <c r="N46" s="9" t="s">
        <v>403</v>
      </c>
      <c r="O46" s="9" t="s">
        <v>273</v>
      </c>
      <c r="P46" s="9" t="s">
        <v>19</v>
      </c>
      <c r="Q46" s="16" t="s">
        <v>274</v>
      </c>
    </row>
    <row r="47" spans="1:17" ht="16.5">
      <c r="A47" s="15" t="s">
        <v>13</v>
      </c>
      <c r="B47" s="15" t="s">
        <v>43</v>
      </c>
      <c r="C47" s="9" t="s">
        <v>16</v>
      </c>
      <c r="D47" s="9" t="s">
        <v>23</v>
      </c>
      <c r="F47" s="42">
        <v>39.5</v>
      </c>
      <c r="I47" s="33">
        <v>1</v>
      </c>
      <c r="J47" s="27" t="s">
        <v>14</v>
      </c>
      <c r="K47" s="11" t="s">
        <v>306</v>
      </c>
      <c r="L47" s="9" t="s">
        <v>307</v>
      </c>
      <c r="P47" s="9" t="s">
        <v>32</v>
      </c>
      <c r="Q47" s="16" t="s">
        <v>301</v>
      </c>
    </row>
    <row r="48" spans="1:17" ht="16.5">
      <c r="A48" s="15" t="s">
        <v>13</v>
      </c>
      <c r="B48" s="15" t="s">
        <v>43</v>
      </c>
      <c r="C48" s="9" t="s">
        <v>16</v>
      </c>
      <c r="D48" s="9" t="s">
        <v>17</v>
      </c>
      <c r="E48" s="32" t="s">
        <v>51</v>
      </c>
      <c r="F48" s="42">
        <v>82.35</v>
      </c>
      <c r="H48" s="9" t="s">
        <v>21</v>
      </c>
      <c r="I48" s="33">
        <v>2</v>
      </c>
      <c r="J48" s="27">
        <v>9</v>
      </c>
      <c r="K48" s="11" t="s">
        <v>207</v>
      </c>
      <c r="L48" s="9" t="s">
        <v>18</v>
      </c>
      <c r="P48" s="9" t="s">
        <v>19</v>
      </c>
      <c r="Q48" s="16" t="s">
        <v>22</v>
      </c>
    </row>
    <row r="49" spans="1:17" ht="16.5">
      <c r="A49" s="15" t="s">
        <v>13</v>
      </c>
      <c r="B49" s="15" t="s">
        <v>43</v>
      </c>
      <c r="C49" s="9" t="s">
        <v>16</v>
      </c>
      <c r="D49" s="9" t="s">
        <v>363</v>
      </c>
      <c r="F49" s="42">
        <v>50</v>
      </c>
      <c r="H49" s="9" t="s">
        <v>21</v>
      </c>
      <c r="I49" s="33">
        <v>2</v>
      </c>
      <c r="J49" s="27" t="s">
        <v>364</v>
      </c>
      <c r="K49" s="11" t="s">
        <v>41</v>
      </c>
      <c r="L49" s="9" t="s">
        <v>365</v>
      </c>
      <c r="N49" s="9" t="s">
        <v>429</v>
      </c>
      <c r="O49" s="9" t="s">
        <v>430</v>
      </c>
      <c r="P49" s="9" t="s">
        <v>19</v>
      </c>
      <c r="Q49" s="16" t="s">
        <v>373</v>
      </c>
    </row>
    <row r="50" spans="1:17" ht="16.5">
      <c r="A50" s="15" t="s">
        <v>13</v>
      </c>
      <c r="B50" s="15" t="s">
        <v>43</v>
      </c>
      <c r="C50" s="9" t="s">
        <v>16</v>
      </c>
      <c r="D50" s="9" t="s">
        <v>363</v>
      </c>
      <c r="F50" s="42">
        <v>89.3</v>
      </c>
      <c r="H50" s="9" t="s">
        <v>21</v>
      </c>
      <c r="I50" s="33">
        <v>2</v>
      </c>
      <c r="J50" s="27" t="s">
        <v>364</v>
      </c>
      <c r="K50" s="11" t="s">
        <v>41</v>
      </c>
      <c r="L50" s="9" t="s">
        <v>368</v>
      </c>
      <c r="N50" s="9" t="s">
        <v>435</v>
      </c>
      <c r="O50" s="9" t="s">
        <v>436</v>
      </c>
      <c r="P50" s="9" t="s">
        <v>19</v>
      </c>
      <c r="Q50" s="16" t="s">
        <v>373</v>
      </c>
    </row>
    <row r="51" spans="1:17" ht="16.5">
      <c r="A51" s="15" t="s">
        <v>13</v>
      </c>
      <c r="B51" s="15" t="s">
        <v>43</v>
      </c>
      <c r="C51" s="9" t="s">
        <v>16</v>
      </c>
      <c r="D51" s="9" t="s">
        <v>363</v>
      </c>
      <c r="F51" s="42">
        <v>60.7</v>
      </c>
      <c r="H51" s="9" t="s">
        <v>21</v>
      </c>
      <c r="I51" s="33">
        <v>2</v>
      </c>
      <c r="J51" s="27" t="s">
        <v>364</v>
      </c>
      <c r="K51" s="11" t="s">
        <v>41</v>
      </c>
      <c r="L51" s="9" t="s">
        <v>369</v>
      </c>
      <c r="N51" s="9" t="s">
        <v>437</v>
      </c>
      <c r="O51" s="9" t="s">
        <v>438</v>
      </c>
      <c r="P51" s="9" t="s">
        <v>19</v>
      </c>
      <c r="Q51" s="16" t="s">
        <v>373</v>
      </c>
    </row>
    <row r="52" spans="1:21" ht="16.5">
      <c r="A52" s="15" t="s">
        <v>13</v>
      </c>
      <c r="B52" s="15" t="s">
        <v>43</v>
      </c>
      <c r="C52" s="9" t="s">
        <v>16</v>
      </c>
      <c r="D52" s="9" t="s">
        <v>462</v>
      </c>
      <c r="E52" s="31"/>
      <c r="F52" s="42">
        <v>60</v>
      </c>
      <c r="H52" s="9" t="s">
        <v>21</v>
      </c>
      <c r="I52" s="33">
        <v>2</v>
      </c>
      <c r="J52" s="27" t="s">
        <v>364</v>
      </c>
      <c r="K52" s="9" t="s">
        <v>41</v>
      </c>
      <c r="L52" s="9" t="s">
        <v>520</v>
      </c>
      <c r="N52" s="9">
        <v>18.472937</v>
      </c>
      <c r="O52" s="9">
        <v>-77.415307</v>
      </c>
      <c r="P52" s="9" t="s">
        <v>19</v>
      </c>
      <c r="Q52" s="9" t="s">
        <v>470</v>
      </c>
      <c r="T52" s="16"/>
      <c r="U52" s="9"/>
    </row>
    <row r="53" spans="1:21" ht="16.5">
      <c r="A53" s="15" t="s">
        <v>13</v>
      </c>
      <c r="B53" s="15" t="s">
        <v>43</v>
      </c>
      <c r="C53" s="9" t="s">
        <v>16</v>
      </c>
      <c r="D53" s="9" t="s">
        <v>462</v>
      </c>
      <c r="E53" s="31"/>
      <c r="F53" s="42">
        <v>80</v>
      </c>
      <c r="H53" s="9" t="s">
        <v>21</v>
      </c>
      <c r="I53" s="33">
        <v>2</v>
      </c>
      <c r="J53" s="27" t="s">
        <v>364</v>
      </c>
      <c r="K53" s="9" t="s">
        <v>41</v>
      </c>
      <c r="L53" s="9" t="s">
        <v>368</v>
      </c>
      <c r="N53" s="9">
        <v>18.46805</v>
      </c>
      <c r="O53" s="9">
        <v>-77.388367</v>
      </c>
      <c r="P53" s="9" t="s">
        <v>19</v>
      </c>
      <c r="Q53" s="9" t="s">
        <v>470</v>
      </c>
      <c r="T53" s="16"/>
      <c r="U53" s="9"/>
    </row>
    <row r="54" spans="1:20" s="9" customFormat="1" ht="16.5">
      <c r="A54" s="15" t="s">
        <v>13</v>
      </c>
      <c r="B54" s="15" t="s">
        <v>43</v>
      </c>
      <c r="C54" s="9" t="s">
        <v>16</v>
      </c>
      <c r="D54" s="9" t="s">
        <v>462</v>
      </c>
      <c r="E54" s="31"/>
      <c r="F54" s="42">
        <v>55</v>
      </c>
      <c r="G54" s="43"/>
      <c r="H54" s="9" t="s">
        <v>21</v>
      </c>
      <c r="I54" s="33">
        <v>2</v>
      </c>
      <c r="J54" s="27" t="s">
        <v>364</v>
      </c>
      <c r="K54" s="9" t="s">
        <v>41</v>
      </c>
      <c r="L54" s="9" t="s">
        <v>365</v>
      </c>
      <c r="N54" s="9">
        <v>18.479459</v>
      </c>
      <c r="O54" s="9">
        <v>-77.459666</v>
      </c>
      <c r="P54" s="9" t="s">
        <v>19</v>
      </c>
      <c r="Q54" s="9" t="s">
        <v>470</v>
      </c>
      <c r="S54" s="16"/>
      <c r="T54" s="16"/>
    </row>
    <row r="55" spans="1:20" s="9" customFormat="1" ht="16.5">
      <c r="A55" s="15" t="s">
        <v>13</v>
      </c>
      <c r="B55" s="15" t="s">
        <v>43</v>
      </c>
      <c r="C55" s="9" t="s">
        <v>16</v>
      </c>
      <c r="D55" s="9" t="s">
        <v>462</v>
      </c>
      <c r="E55" s="31"/>
      <c r="F55" s="42">
        <v>65</v>
      </c>
      <c r="G55" s="43"/>
      <c r="H55" s="9" t="s">
        <v>21</v>
      </c>
      <c r="I55" s="33">
        <v>2</v>
      </c>
      <c r="J55" s="27" t="s">
        <v>364</v>
      </c>
      <c r="K55" s="9" t="s">
        <v>41</v>
      </c>
      <c r="L55" s="9" t="s">
        <v>369</v>
      </c>
      <c r="N55" s="9">
        <v>18.463817</v>
      </c>
      <c r="O55" s="9">
        <v>-77.356717</v>
      </c>
      <c r="P55" s="9" t="s">
        <v>19</v>
      </c>
      <c r="Q55" s="9" t="s">
        <v>470</v>
      </c>
      <c r="S55" s="16"/>
      <c r="T55" s="16"/>
    </row>
    <row r="56" spans="1:20" s="9" customFormat="1" ht="16.5">
      <c r="A56" s="15" t="s">
        <v>13</v>
      </c>
      <c r="B56" s="15" t="s">
        <v>43</v>
      </c>
      <c r="C56" s="9" t="s">
        <v>16</v>
      </c>
      <c r="D56" s="9" t="s">
        <v>462</v>
      </c>
      <c r="E56" s="31"/>
      <c r="F56" s="42">
        <v>62.5</v>
      </c>
      <c r="G56" s="43"/>
      <c r="H56" s="9" t="s">
        <v>21</v>
      </c>
      <c r="I56" s="33">
        <v>2</v>
      </c>
      <c r="J56" s="27" t="s">
        <v>364</v>
      </c>
      <c r="K56" s="9" t="s">
        <v>41</v>
      </c>
      <c r="N56" s="9">
        <v>18.13265</v>
      </c>
      <c r="O56" s="9">
        <v>-77.29588889</v>
      </c>
      <c r="P56" s="9" t="s">
        <v>19</v>
      </c>
      <c r="Q56" s="9" t="s">
        <v>477</v>
      </c>
      <c r="S56" s="16"/>
      <c r="T56" s="16"/>
    </row>
    <row r="57" spans="1:20" s="9" customFormat="1" ht="16.5">
      <c r="A57" s="15" t="s">
        <v>13</v>
      </c>
      <c r="B57" s="15" t="s">
        <v>43</v>
      </c>
      <c r="C57" s="9" t="s">
        <v>16</v>
      </c>
      <c r="D57" s="9" t="s">
        <v>465</v>
      </c>
      <c r="E57" s="31"/>
      <c r="F57" s="42">
        <v>88</v>
      </c>
      <c r="G57" s="43"/>
      <c r="H57" s="9" t="s">
        <v>21</v>
      </c>
      <c r="I57" s="33">
        <v>2</v>
      </c>
      <c r="J57" s="27" t="s">
        <v>526</v>
      </c>
      <c r="K57" s="9" t="s">
        <v>49</v>
      </c>
      <c r="L57" s="9" t="s">
        <v>525</v>
      </c>
      <c r="N57" s="9">
        <v>12.197672</v>
      </c>
      <c r="O57" s="9">
        <v>-68.939165</v>
      </c>
      <c r="P57" s="9" t="s">
        <v>19</v>
      </c>
      <c r="Q57" s="9" t="s">
        <v>478</v>
      </c>
      <c r="S57" s="16"/>
      <c r="T57" s="16"/>
    </row>
    <row r="58" spans="1:20" s="9" customFormat="1" ht="16.5">
      <c r="A58" s="15"/>
      <c r="B58" s="15"/>
      <c r="D58" s="7"/>
      <c r="E58" s="34" t="s">
        <v>577</v>
      </c>
      <c r="F58" s="44">
        <f>AVERAGE(F37:F57)</f>
        <v>66.9047619047619</v>
      </c>
      <c r="G58" s="45"/>
      <c r="I58" s="33"/>
      <c r="J58" s="27"/>
      <c r="S58" s="16"/>
      <c r="T58" s="16"/>
    </row>
    <row r="59" spans="1:20" s="9" customFormat="1" ht="16.5">
      <c r="A59" s="15"/>
      <c r="B59" s="15"/>
      <c r="E59" s="34" t="s">
        <v>578</v>
      </c>
      <c r="F59" s="44">
        <f>F58/10</f>
        <v>6.69047619047619</v>
      </c>
      <c r="G59" s="45"/>
      <c r="I59" s="33"/>
      <c r="J59" s="27"/>
      <c r="S59" s="16"/>
      <c r="T59" s="16"/>
    </row>
    <row r="60" spans="1:20" s="9" customFormat="1" ht="16.5">
      <c r="A60" s="15"/>
      <c r="B60" s="15"/>
      <c r="E60" s="34" t="s">
        <v>597</v>
      </c>
      <c r="F60" s="44">
        <f>(STDEV(F37:F57)/100)</f>
        <v>0.15283397076254895</v>
      </c>
      <c r="G60" s="45"/>
      <c r="I60" s="33"/>
      <c r="J60" s="27"/>
      <c r="S60" s="16"/>
      <c r="T60" s="16"/>
    </row>
    <row r="61" spans="1:20" s="9" customFormat="1" ht="16.5">
      <c r="A61" s="15"/>
      <c r="B61" s="15"/>
      <c r="E61" s="34" t="s">
        <v>599</v>
      </c>
      <c r="F61" s="44">
        <f>(F60/SQRT(COUNT(F37:F57)))</f>
        <v>0.03335110665619278</v>
      </c>
      <c r="G61" s="45"/>
      <c r="I61" s="33"/>
      <c r="J61" s="27"/>
      <c r="S61" s="16"/>
      <c r="T61" s="16"/>
    </row>
    <row r="62" spans="1:20" s="9" customFormat="1" ht="16.5">
      <c r="A62" s="15"/>
      <c r="B62" s="15"/>
      <c r="E62" s="31"/>
      <c r="F62" s="42"/>
      <c r="G62" s="43"/>
      <c r="I62" s="33"/>
      <c r="J62" s="27"/>
      <c r="S62" s="16"/>
      <c r="T62" s="16"/>
    </row>
    <row r="63" spans="1:21" s="9" customFormat="1" ht="16.5">
      <c r="A63" s="15" t="s">
        <v>13</v>
      </c>
      <c r="B63" s="15" t="s">
        <v>53</v>
      </c>
      <c r="C63" s="9" t="s">
        <v>16</v>
      </c>
      <c r="D63" s="9" t="s">
        <v>17</v>
      </c>
      <c r="E63" s="32" t="s">
        <v>54</v>
      </c>
      <c r="F63" s="42">
        <v>70.5</v>
      </c>
      <c r="G63" s="43"/>
      <c r="H63" s="9" t="s">
        <v>30</v>
      </c>
      <c r="I63" s="33">
        <v>1</v>
      </c>
      <c r="J63" s="27">
        <v>2</v>
      </c>
      <c r="K63" s="11" t="s">
        <v>207</v>
      </c>
      <c r="L63" s="9" t="s">
        <v>18</v>
      </c>
      <c r="P63" s="9" t="s">
        <v>19</v>
      </c>
      <c r="Q63" s="16" t="s">
        <v>22</v>
      </c>
      <c r="S63" s="16"/>
      <c r="T63" s="10"/>
      <c r="U63" s="8"/>
    </row>
    <row r="64" spans="1:21" s="9" customFormat="1" ht="16.5">
      <c r="A64" s="15" t="s">
        <v>13</v>
      </c>
      <c r="B64" s="15" t="s">
        <v>53</v>
      </c>
      <c r="C64" s="9" t="s">
        <v>16</v>
      </c>
      <c r="D64" s="9" t="s">
        <v>23</v>
      </c>
      <c r="E64" s="32"/>
      <c r="F64" s="42">
        <v>37.17</v>
      </c>
      <c r="G64" s="43"/>
      <c r="I64" s="33">
        <v>1</v>
      </c>
      <c r="J64" s="27" t="s">
        <v>14</v>
      </c>
      <c r="K64" s="11" t="s">
        <v>306</v>
      </c>
      <c r="L64" s="9" t="s">
        <v>307</v>
      </c>
      <c r="P64" s="9" t="s">
        <v>32</v>
      </c>
      <c r="Q64" s="16" t="s">
        <v>301</v>
      </c>
      <c r="S64" s="16"/>
      <c r="T64" s="10"/>
      <c r="U64" s="8"/>
    </row>
    <row r="65" spans="1:21" s="9" customFormat="1" ht="16.5">
      <c r="A65" s="15"/>
      <c r="B65" s="15"/>
      <c r="E65" s="34" t="s">
        <v>577</v>
      </c>
      <c r="F65" s="44">
        <f>AVERAGE(F63:F64)</f>
        <v>53.835</v>
      </c>
      <c r="G65" s="45"/>
      <c r="I65" s="33"/>
      <c r="J65" s="27"/>
      <c r="K65" s="11"/>
      <c r="Q65" s="16"/>
      <c r="S65" s="16"/>
      <c r="T65" s="10"/>
      <c r="U65" s="8"/>
    </row>
    <row r="66" spans="1:21" s="9" customFormat="1" ht="16.5">
      <c r="A66" s="15"/>
      <c r="B66" s="15"/>
      <c r="E66" s="34" t="s">
        <v>578</v>
      </c>
      <c r="F66" s="44">
        <f>F65/10</f>
        <v>5.3835</v>
      </c>
      <c r="G66" s="45"/>
      <c r="I66" s="33"/>
      <c r="J66" s="27"/>
      <c r="K66" s="11"/>
      <c r="Q66" s="16"/>
      <c r="S66" s="16"/>
      <c r="T66" s="10"/>
      <c r="U66" s="8"/>
    </row>
    <row r="67" spans="1:21" s="9" customFormat="1" ht="16.5">
      <c r="A67" s="15"/>
      <c r="B67" s="15"/>
      <c r="E67" s="34" t="s">
        <v>597</v>
      </c>
      <c r="F67" s="44">
        <f>(STDEV(F65:F66)/100)</f>
        <v>0.34260384208660005</v>
      </c>
      <c r="G67" s="45"/>
      <c r="I67" s="33"/>
      <c r="J67" s="27"/>
      <c r="K67" s="11"/>
      <c r="Q67" s="16"/>
      <c r="S67" s="16"/>
      <c r="T67" s="10"/>
      <c r="U67" s="8"/>
    </row>
    <row r="68" spans="1:21" s="9" customFormat="1" ht="16.5">
      <c r="A68" s="15"/>
      <c r="B68" s="15"/>
      <c r="E68" s="34" t="s">
        <v>599</v>
      </c>
      <c r="F68" s="44">
        <f>(F67/SQRT(COUNT(F63:F64)))</f>
        <v>0.24225749999999996</v>
      </c>
      <c r="G68" s="45"/>
      <c r="I68" s="33"/>
      <c r="J68" s="27"/>
      <c r="K68" s="11"/>
      <c r="Q68" s="16"/>
      <c r="S68" s="16"/>
      <c r="T68" s="10"/>
      <c r="U68" s="8"/>
    </row>
    <row r="69" spans="1:21" s="9" customFormat="1" ht="16.5">
      <c r="A69" s="15"/>
      <c r="B69" s="15"/>
      <c r="E69" s="32"/>
      <c r="F69" s="42"/>
      <c r="G69" s="43"/>
      <c r="I69" s="33"/>
      <c r="J69" s="27"/>
      <c r="K69" s="11"/>
      <c r="Q69" s="16"/>
      <c r="S69" s="16"/>
      <c r="T69" s="10"/>
      <c r="U69" s="8"/>
    </row>
    <row r="70" spans="1:21" s="9" customFormat="1" ht="16.5">
      <c r="A70" s="15" t="s">
        <v>55</v>
      </c>
      <c r="B70" s="15" t="s">
        <v>56</v>
      </c>
      <c r="C70" s="9" t="s">
        <v>588</v>
      </c>
      <c r="D70" s="9" t="s">
        <v>58</v>
      </c>
      <c r="E70" s="32" t="s">
        <v>69</v>
      </c>
      <c r="F70" s="42">
        <v>0.95</v>
      </c>
      <c r="G70" s="43"/>
      <c r="H70" s="9" t="s">
        <v>21</v>
      </c>
      <c r="I70" s="33">
        <v>1</v>
      </c>
      <c r="J70" s="27" t="s">
        <v>14</v>
      </c>
      <c r="K70" s="11" t="s">
        <v>41</v>
      </c>
      <c r="L70" s="9" t="s">
        <v>211</v>
      </c>
      <c r="P70" s="9" t="s">
        <v>19</v>
      </c>
      <c r="Q70" s="16" t="s">
        <v>60</v>
      </c>
      <c r="S70" s="16"/>
      <c r="T70" s="10"/>
      <c r="U70" s="8"/>
    </row>
    <row r="71" spans="1:21" s="9" customFormat="1" ht="16.5">
      <c r="A71" s="15" t="s">
        <v>55</v>
      </c>
      <c r="B71" s="15" t="s">
        <v>56</v>
      </c>
      <c r="C71" s="9" t="s">
        <v>588</v>
      </c>
      <c r="D71" s="9" t="s">
        <v>23</v>
      </c>
      <c r="E71" s="32"/>
      <c r="F71" s="42">
        <v>8</v>
      </c>
      <c r="G71" s="43"/>
      <c r="H71" s="9" t="s">
        <v>21</v>
      </c>
      <c r="I71" s="33">
        <v>2</v>
      </c>
      <c r="J71" s="27">
        <v>24</v>
      </c>
      <c r="K71" s="9" t="s">
        <v>49</v>
      </c>
      <c r="P71" s="9" t="s">
        <v>19</v>
      </c>
      <c r="Q71" s="16" t="s">
        <v>47</v>
      </c>
      <c r="R71" s="16" t="s">
        <v>233</v>
      </c>
      <c r="S71" s="16"/>
      <c r="T71" s="10"/>
      <c r="U71" s="8"/>
    </row>
    <row r="72" spans="1:17" ht="16.5">
      <c r="A72" s="15" t="s">
        <v>55</v>
      </c>
      <c r="B72" s="15" t="s">
        <v>56</v>
      </c>
      <c r="C72" s="9" t="s">
        <v>588</v>
      </c>
      <c r="E72" s="32">
        <v>0.16</v>
      </c>
      <c r="F72" s="42">
        <v>1.6</v>
      </c>
      <c r="I72" s="33">
        <v>2</v>
      </c>
      <c r="J72" s="27">
        <v>12.2</v>
      </c>
      <c r="K72" s="11" t="s">
        <v>207</v>
      </c>
      <c r="L72" s="9" t="s">
        <v>61</v>
      </c>
      <c r="P72" s="9" t="s">
        <v>19</v>
      </c>
      <c r="Q72" s="16" t="s">
        <v>62</v>
      </c>
    </row>
    <row r="73" spans="1:17" ht="16.5">
      <c r="A73" s="15" t="s">
        <v>55</v>
      </c>
      <c r="B73" s="15" t="s">
        <v>56</v>
      </c>
      <c r="C73" s="9" t="s">
        <v>588</v>
      </c>
      <c r="E73" s="32">
        <v>0.16</v>
      </c>
      <c r="F73" s="42">
        <v>1.6</v>
      </c>
      <c r="I73" s="33">
        <v>2</v>
      </c>
      <c r="J73" s="27">
        <v>18.3</v>
      </c>
      <c r="K73" s="11" t="s">
        <v>207</v>
      </c>
      <c r="L73" s="9" t="s">
        <v>61</v>
      </c>
      <c r="P73" s="9" t="s">
        <v>19</v>
      </c>
      <c r="Q73" s="16" t="s">
        <v>62</v>
      </c>
    </row>
    <row r="74" spans="1:17" ht="16.5">
      <c r="A74" s="15" t="s">
        <v>55</v>
      </c>
      <c r="B74" s="15" t="s">
        <v>56</v>
      </c>
      <c r="C74" s="9" t="s">
        <v>588</v>
      </c>
      <c r="D74" s="9" t="s">
        <v>58</v>
      </c>
      <c r="E74" s="32" t="s">
        <v>59</v>
      </c>
      <c r="F74" s="42">
        <v>1.15</v>
      </c>
      <c r="H74" s="9" t="s">
        <v>21</v>
      </c>
      <c r="I74" s="33">
        <v>2</v>
      </c>
      <c r="J74" s="27">
        <v>10</v>
      </c>
      <c r="K74" s="11" t="s">
        <v>41</v>
      </c>
      <c r="L74" s="9" t="s">
        <v>211</v>
      </c>
      <c r="P74" s="9" t="s">
        <v>19</v>
      </c>
      <c r="Q74" s="16" t="s">
        <v>60</v>
      </c>
    </row>
    <row r="75" spans="1:17" ht="16.5">
      <c r="A75" s="15" t="s">
        <v>55</v>
      </c>
      <c r="B75" s="15" t="s">
        <v>56</v>
      </c>
      <c r="C75" s="9" t="s">
        <v>588</v>
      </c>
      <c r="D75" s="9" t="s">
        <v>58</v>
      </c>
      <c r="E75" s="32" t="s">
        <v>63</v>
      </c>
      <c r="F75" s="42">
        <v>1</v>
      </c>
      <c r="H75" s="9" t="s">
        <v>21</v>
      </c>
      <c r="I75" s="33">
        <v>2</v>
      </c>
      <c r="J75" s="27">
        <v>20</v>
      </c>
      <c r="K75" s="11" t="s">
        <v>41</v>
      </c>
      <c r="L75" s="9" t="s">
        <v>211</v>
      </c>
      <c r="P75" s="9" t="s">
        <v>19</v>
      </c>
      <c r="Q75" s="16" t="s">
        <v>60</v>
      </c>
    </row>
    <row r="76" spans="1:17" ht="16.5">
      <c r="A76" s="15" t="s">
        <v>55</v>
      </c>
      <c r="B76" s="15" t="s">
        <v>56</v>
      </c>
      <c r="C76" s="9" t="s">
        <v>588</v>
      </c>
      <c r="D76" s="9" t="s">
        <v>58</v>
      </c>
      <c r="E76" s="32" t="s">
        <v>64</v>
      </c>
      <c r="F76" s="42">
        <v>1.2</v>
      </c>
      <c r="H76" s="9" t="s">
        <v>21</v>
      </c>
      <c r="I76" s="33">
        <v>2</v>
      </c>
      <c r="J76" s="27">
        <v>30</v>
      </c>
      <c r="K76" s="11" t="s">
        <v>41</v>
      </c>
      <c r="L76" s="9" t="s">
        <v>211</v>
      </c>
      <c r="P76" s="9" t="s">
        <v>19</v>
      </c>
      <c r="Q76" s="16" t="s">
        <v>60</v>
      </c>
    </row>
    <row r="77" spans="1:17" ht="16.5">
      <c r="A77" s="15" t="s">
        <v>55</v>
      </c>
      <c r="B77" s="15" t="s">
        <v>56</v>
      </c>
      <c r="C77" s="9" t="s">
        <v>588</v>
      </c>
      <c r="D77" s="9" t="s">
        <v>65</v>
      </c>
      <c r="E77" s="32" t="s">
        <v>66</v>
      </c>
      <c r="F77" s="42">
        <v>4.15</v>
      </c>
      <c r="I77" s="33">
        <v>2</v>
      </c>
      <c r="J77" s="27" t="s">
        <v>67</v>
      </c>
      <c r="K77" s="11" t="s">
        <v>24</v>
      </c>
      <c r="L77" s="9" t="s">
        <v>24</v>
      </c>
      <c r="P77" s="9" t="s">
        <v>19</v>
      </c>
      <c r="Q77" s="16" t="s">
        <v>68</v>
      </c>
    </row>
    <row r="78" spans="1:17" ht="16.5">
      <c r="A78" s="15" t="s">
        <v>55</v>
      </c>
      <c r="B78" s="15" t="s">
        <v>56</v>
      </c>
      <c r="C78" s="9" t="s">
        <v>588</v>
      </c>
      <c r="D78" s="9" t="s">
        <v>23</v>
      </c>
      <c r="F78" s="42">
        <v>2.03</v>
      </c>
      <c r="H78" s="9" t="s">
        <v>21</v>
      </c>
      <c r="I78" s="33">
        <v>2</v>
      </c>
      <c r="J78" s="27" t="s">
        <v>364</v>
      </c>
      <c r="K78" s="11" t="s">
        <v>41</v>
      </c>
      <c r="L78" s="9" t="s">
        <v>365</v>
      </c>
      <c r="N78" s="9" t="s">
        <v>429</v>
      </c>
      <c r="O78" s="9" t="s">
        <v>430</v>
      </c>
      <c r="P78" s="9" t="s">
        <v>19</v>
      </c>
      <c r="Q78" s="16" t="s">
        <v>373</v>
      </c>
    </row>
    <row r="79" spans="1:17" ht="16.5">
      <c r="A79" s="15" t="s">
        <v>55</v>
      </c>
      <c r="B79" s="15" t="s">
        <v>56</v>
      </c>
      <c r="C79" s="9" t="s">
        <v>588</v>
      </c>
      <c r="D79" s="9" t="s">
        <v>23</v>
      </c>
      <c r="F79" s="42">
        <v>2.53</v>
      </c>
      <c r="H79" s="9" t="s">
        <v>21</v>
      </c>
      <c r="I79" s="33">
        <v>2</v>
      </c>
      <c r="J79" s="27" t="s">
        <v>364</v>
      </c>
      <c r="K79" s="11" t="s">
        <v>41</v>
      </c>
      <c r="L79" s="9" t="s">
        <v>366</v>
      </c>
      <c r="N79" s="9" t="s">
        <v>431</v>
      </c>
      <c r="O79" s="9" t="s">
        <v>432</v>
      </c>
      <c r="P79" s="9" t="s">
        <v>19</v>
      </c>
      <c r="Q79" s="16" t="s">
        <v>373</v>
      </c>
    </row>
    <row r="80" spans="1:17" ht="16.5">
      <c r="A80" s="15" t="s">
        <v>55</v>
      </c>
      <c r="B80" s="15" t="s">
        <v>56</v>
      </c>
      <c r="C80" s="9" t="s">
        <v>588</v>
      </c>
      <c r="D80" s="9" t="s">
        <v>23</v>
      </c>
      <c r="F80" s="42">
        <v>2.2</v>
      </c>
      <c r="H80" s="9" t="s">
        <v>21</v>
      </c>
      <c r="I80" s="33">
        <v>2</v>
      </c>
      <c r="J80" s="27" t="s">
        <v>364</v>
      </c>
      <c r="K80" s="11" t="s">
        <v>41</v>
      </c>
      <c r="L80" s="9" t="s">
        <v>367</v>
      </c>
      <c r="N80" s="9" t="s">
        <v>433</v>
      </c>
      <c r="O80" s="9" t="s">
        <v>434</v>
      </c>
      <c r="P80" s="9" t="s">
        <v>19</v>
      </c>
      <c r="Q80" s="16" t="s">
        <v>373</v>
      </c>
    </row>
    <row r="81" spans="1:17" ht="16.5">
      <c r="A81" s="15" t="s">
        <v>55</v>
      </c>
      <c r="B81" s="15" t="s">
        <v>56</v>
      </c>
      <c r="C81" s="9" t="s">
        <v>588</v>
      </c>
      <c r="D81" s="9" t="s">
        <v>23</v>
      </c>
      <c r="F81" s="42">
        <v>2.9</v>
      </c>
      <c r="H81" s="9" t="s">
        <v>21</v>
      </c>
      <c r="I81" s="33">
        <v>2</v>
      </c>
      <c r="J81" s="27" t="s">
        <v>364</v>
      </c>
      <c r="K81" s="11" t="s">
        <v>41</v>
      </c>
      <c r="L81" s="9" t="s">
        <v>368</v>
      </c>
      <c r="N81" s="9" t="s">
        <v>435</v>
      </c>
      <c r="O81" s="9" t="s">
        <v>436</v>
      </c>
      <c r="P81" s="9" t="s">
        <v>19</v>
      </c>
      <c r="Q81" s="16" t="s">
        <v>373</v>
      </c>
    </row>
    <row r="82" spans="1:17" ht="16.5">
      <c r="A82" s="15" t="s">
        <v>55</v>
      </c>
      <c r="B82" s="15" t="s">
        <v>56</v>
      </c>
      <c r="C82" s="9" t="s">
        <v>588</v>
      </c>
      <c r="D82" s="9" t="s">
        <v>23</v>
      </c>
      <c r="F82" s="42">
        <v>2.7</v>
      </c>
      <c r="H82" s="9" t="s">
        <v>21</v>
      </c>
      <c r="I82" s="33">
        <v>2</v>
      </c>
      <c r="J82" s="27" t="s">
        <v>364</v>
      </c>
      <c r="K82" s="11" t="s">
        <v>41</v>
      </c>
      <c r="L82" s="9" t="s">
        <v>369</v>
      </c>
      <c r="N82" s="9" t="s">
        <v>437</v>
      </c>
      <c r="O82" s="9" t="s">
        <v>438</v>
      </c>
      <c r="P82" s="9" t="s">
        <v>19</v>
      </c>
      <c r="Q82" s="16" t="s">
        <v>373</v>
      </c>
    </row>
    <row r="83" spans="1:21" ht="16.5">
      <c r="A83" s="15" t="s">
        <v>55</v>
      </c>
      <c r="B83" s="15" t="s">
        <v>56</v>
      </c>
      <c r="C83" s="9" t="s">
        <v>588</v>
      </c>
      <c r="D83" s="9" t="s">
        <v>465</v>
      </c>
      <c r="E83" s="31"/>
      <c r="F83" s="42">
        <v>6.5</v>
      </c>
      <c r="H83" s="9" t="s">
        <v>21</v>
      </c>
      <c r="I83" s="33">
        <v>2</v>
      </c>
      <c r="J83" s="27" t="s">
        <v>527</v>
      </c>
      <c r="K83" s="11" t="s">
        <v>41</v>
      </c>
      <c r="L83" s="9" t="s">
        <v>365</v>
      </c>
      <c r="N83" s="9">
        <v>18.467479</v>
      </c>
      <c r="O83" s="9">
        <v>-77.404089</v>
      </c>
      <c r="P83" s="9" t="s">
        <v>19</v>
      </c>
      <c r="Q83" s="9" t="s">
        <v>479</v>
      </c>
      <c r="T83" s="16"/>
      <c r="U83" s="9"/>
    </row>
    <row r="84" spans="1:21" ht="16.5">
      <c r="A84" s="15" t="s">
        <v>55</v>
      </c>
      <c r="B84" s="15" t="s">
        <v>56</v>
      </c>
      <c r="C84" s="9" t="s">
        <v>588</v>
      </c>
      <c r="D84" s="9" t="s">
        <v>465</v>
      </c>
      <c r="E84" s="31"/>
      <c r="F84" s="42">
        <v>6</v>
      </c>
      <c r="H84" s="9" t="s">
        <v>21</v>
      </c>
      <c r="I84" s="33">
        <v>2</v>
      </c>
      <c r="J84" s="27" t="s">
        <v>528</v>
      </c>
      <c r="K84" s="11" t="s">
        <v>41</v>
      </c>
      <c r="L84" s="9" t="s">
        <v>365</v>
      </c>
      <c r="N84" s="9">
        <v>18.467479</v>
      </c>
      <c r="O84" s="9">
        <v>-77.404089</v>
      </c>
      <c r="P84" s="9" t="s">
        <v>19</v>
      </c>
      <c r="Q84" s="9" t="s">
        <v>480</v>
      </c>
      <c r="T84" s="16"/>
      <c r="U84" s="9"/>
    </row>
    <row r="85" spans="1:21" ht="16.5">
      <c r="A85" s="15" t="s">
        <v>55</v>
      </c>
      <c r="B85" s="15" t="s">
        <v>56</v>
      </c>
      <c r="C85" s="9" t="s">
        <v>588</v>
      </c>
      <c r="D85" s="9" t="s">
        <v>465</v>
      </c>
      <c r="E85" s="31"/>
      <c r="F85" s="42">
        <v>4.5</v>
      </c>
      <c r="H85" s="9" t="s">
        <v>21</v>
      </c>
      <c r="I85" s="33">
        <v>2</v>
      </c>
      <c r="J85" s="27" t="s">
        <v>530</v>
      </c>
      <c r="K85" s="11" t="s">
        <v>41</v>
      </c>
      <c r="L85" s="9" t="s">
        <v>211</v>
      </c>
      <c r="N85" s="9">
        <v>18.467479</v>
      </c>
      <c r="O85" s="9">
        <v>-77.404089</v>
      </c>
      <c r="P85" s="9" t="s">
        <v>19</v>
      </c>
      <c r="Q85" s="9" t="s">
        <v>481</v>
      </c>
      <c r="T85" s="16"/>
      <c r="U85" s="9"/>
    </row>
    <row r="86" spans="5:21" ht="16.5">
      <c r="E86" s="34" t="s">
        <v>577</v>
      </c>
      <c r="F86" s="44">
        <f>AVERAGE(F70:F85)</f>
        <v>3.063125</v>
      </c>
      <c r="G86" s="45"/>
      <c r="Q86" s="9"/>
      <c r="T86" s="16"/>
      <c r="U86" s="9"/>
    </row>
    <row r="87" spans="5:21" ht="16.5">
      <c r="E87" s="34" t="s">
        <v>578</v>
      </c>
      <c r="F87" s="44">
        <f>F86/10</f>
        <v>0.3063125</v>
      </c>
      <c r="G87" s="45"/>
      <c r="Q87" s="9"/>
      <c r="T87" s="16"/>
      <c r="U87" s="9"/>
    </row>
    <row r="88" spans="5:21" ht="16.5">
      <c r="E88" s="34" t="s">
        <v>597</v>
      </c>
      <c r="F88" s="44">
        <f>(STDEV(F70:F85)/100)</f>
        <v>0.0216711088394972</v>
      </c>
      <c r="G88" s="45"/>
      <c r="Q88" s="9"/>
      <c r="T88" s="16"/>
      <c r="U88" s="9"/>
    </row>
    <row r="89" spans="5:21" ht="16.5">
      <c r="E89" s="34" t="s">
        <v>599</v>
      </c>
      <c r="F89" s="44">
        <f>(F88/SQRT(COUNT(F70:F85)))</f>
        <v>0.0054177772098743</v>
      </c>
      <c r="G89" s="45"/>
      <c r="Q89" s="9"/>
      <c r="T89" s="16"/>
      <c r="U89" s="9"/>
    </row>
    <row r="90" spans="5:21" ht="16.5">
      <c r="E90" s="31"/>
      <c r="Q90" s="9"/>
      <c r="T90" s="16"/>
      <c r="U90" s="9"/>
    </row>
    <row r="91" spans="1:21" ht="16.5">
      <c r="A91" s="15" t="s">
        <v>55</v>
      </c>
      <c r="B91" s="15" t="s">
        <v>512</v>
      </c>
      <c r="C91" s="9" t="s">
        <v>57</v>
      </c>
      <c r="D91" s="9" t="s">
        <v>465</v>
      </c>
      <c r="E91" s="31"/>
      <c r="F91" s="42">
        <v>5.5</v>
      </c>
      <c r="H91" s="9" t="s">
        <v>531</v>
      </c>
      <c r="I91" s="33">
        <v>2</v>
      </c>
      <c r="J91" s="27" t="s">
        <v>528</v>
      </c>
      <c r="K91" s="9" t="s">
        <v>41</v>
      </c>
      <c r="L91" s="9" t="s">
        <v>368</v>
      </c>
      <c r="N91" s="9">
        <v>18.467479</v>
      </c>
      <c r="O91" s="9">
        <v>-77.404089</v>
      </c>
      <c r="Q91" s="9" t="s">
        <v>482</v>
      </c>
      <c r="T91" s="16"/>
      <c r="U91" s="9"/>
    </row>
    <row r="92" spans="1:21" ht="16.5">
      <c r="A92" s="15" t="s">
        <v>55</v>
      </c>
      <c r="B92" s="15" t="s">
        <v>512</v>
      </c>
      <c r="C92" s="9" t="s">
        <v>57</v>
      </c>
      <c r="D92" s="9" t="s">
        <v>465</v>
      </c>
      <c r="E92" s="31"/>
      <c r="F92" s="42">
        <v>4.5</v>
      </c>
      <c r="H92" s="9" t="s">
        <v>531</v>
      </c>
      <c r="I92" s="33">
        <v>2</v>
      </c>
      <c r="J92" s="27" t="s">
        <v>530</v>
      </c>
      <c r="K92" s="9" t="s">
        <v>41</v>
      </c>
      <c r="L92" s="9" t="s">
        <v>211</v>
      </c>
      <c r="N92" s="9">
        <v>18.467479</v>
      </c>
      <c r="O92" s="9">
        <v>-77.404089</v>
      </c>
      <c r="Q92" s="9" t="s">
        <v>483</v>
      </c>
      <c r="T92" s="16"/>
      <c r="U92" s="9"/>
    </row>
    <row r="93" spans="1:21" ht="16.5">
      <c r="A93" s="15" t="s">
        <v>55</v>
      </c>
      <c r="B93" s="15" t="s">
        <v>512</v>
      </c>
      <c r="C93" s="9" t="s">
        <v>57</v>
      </c>
      <c r="D93" s="9" t="s">
        <v>465</v>
      </c>
      <c r="E93" s="31"/>
      <c r="F93" s="42">
        <v>4.5</v>
      </c>
      <c r="H93" s="9" t="s">
        <v>531</v>
      </c>
      <c r="I93" s="33">
        <v>2</v>
      </c>
      <c r="J93" s="27" t="s">
        <v>532</v>
      </c>
      <c r="K93" s="9" t="s">
        <v>41</v>
      </c>
      <c r="L93" s="9" t="s">
        <v>211</v>
      </c>
      <c r="N93" s="9">
        <v>18.467479</v>
      </c>
      <c r="O93" s="9">
        <v>-77.404089</v>
      </c>
      <c r="Q93" s="9" t="s">
        <v>484</v>
      </c>
      <c r="T93" s="16"/>
      <c r="U93" s="9"/>
    </row>
    <row r="94" spans="5:21" ht="16.5">
      <c r="E94" s="34" t="s">
        <v>577</v>
      </c>
      <c r="F94" s="44">
        <f>AVERAGE(F91:F93)</f>
        <v>4.833333333333333</v>
      </c>
      <c r="G94" s="45"/>
      <c r="K94" s="9"/>
      <c r="Q94" s="9"/>
      <c r="T94" s="16"/>
      <c r="U94" s="9"/>
    </row>
    <row r="95" spans="5:21" ht="16.5">
      <c r="E95" s="34" t="s">
        <v>578</v>
      </c>
      <c r="F95" s="44">
        <f>F94/10</f>
        <v>0.4833333333333333</v>
      </c>
      <c r="G95" s="45"/>
      <c r="K95" s="9"/>
      <c r="Q95" s="9"/>
      <c r="T95" s="16"/>
      <c r="U95" s="9"/>
    </row>
    <row r="96" spans="5:21" ht="16.5">
      <c r="E96" s="34" t="s">
        <v>597</v>
      </c>
      <c r="F96" s="44">
        <f>(STDEV(F91:F93)/100)</f>
        <v>0.005773502691896259</v>
      </c>
      <c r="G96" s="45"/>
      <c r="K96" s="9"/>
      <c r="Q96" s="9"/>
      <c r="T96" s="16"/>
      <c r="U96" s="9"/>
    </row>
    <row r="97" spans="5:21" ht="16.5">
      <c r="E97" s="34" t="s">
        <v>599</v>
      </c>
      <c r="F97" s="44">
        <f>(F96/SQRT(COUNT(F91:F93)))</f>
        <v>0.0033333333333333344</v>
      </c>
      <c r="G97" s="45"/>
      <c r="K97" s="9"/>
      <c r="Q97" s="9"/>
      <c r="T97" s="16"/>
      <c r="U97" s="9"/>
    </row>
    <row r="98" spans="5:21" ht="16.5">
      <c r="E98" s="31"/>
      <c r="K98" s="9"/>
      <c r="Q98" s="9"/>
      <c r="T98" s="16"/>
      <c r="U98" s="9"/>
    </row>
    <row r="99" spans="1:21" s="9" customFormat="1" ht="16.5">
      <c r="A99" s="15" t="s">
        <v>71</v>
      </c>
      <c r="B99" s="15" t="s">
        <v>72</v>
      </c>
      <c r="C99" s="9" t="s">
        <v>75</v>
      </c>
      <c r="D99" s="9" t="s">
        <v>58</v>
      </c>
      <c r="E99" s="32" t="s">
        <v>73</v>
      </c>
      <c r="F99" s="42">
        <v>9.85</v>
      </c>
      <c r="G99" s="43"/>
      <c r="H99" s="9" t="s">
        <v>21</v>
      </c>
      <c r="I99" s="33">
        <v>1</v>
      </c>
      <c r="J99" s="27" t="s">
        <v>14</v>
      </c>
      <c r="K99" s="11" t="s">
        <v>41</v>
      </c>
      <c r="L99" s="9" t="s">
        <v>211</v>
      </c>
      <c r="P99" s="9" t="s">
        <v>19</v>
      </c>
      <c r="Q99" s="16" t="s">
        <v>60</v>
      </c>
      <c r="S99" s="16"/>
      <c r="T99" s="10"/>
      <c r="U99" s="8"/>
    </row>
    <row r="100" spans="1:21" s="9" customFormat="1" ht="16.5">
      <c r="A100" s="15" t="s">
        <v>71</v>
      </c>
      <c r="B100" s="15" t="s">
        <v>72</v>
      </c>
      <c r="C100" s="9" t="s">
        <v>75</v>
      </c>
      <c r="E100" s="32">
        <v>0.41</v>
      </c>
      <c r="F100" s="42">
        <v>4.1</v>
      </c>
      <c r="G100" s="43"/>
      <c r="I100" s="33">
        <v>2</v>
      </c>
      <c r="J100" s="27">
        <v>12.2</v>
      </c>
      <c r="K100" s="11" t="s">
        <v>207</v>
      </c>
      <c r="L100" s="9" t="s">
        <v>61</v>
      </c>
      <c r="P100" s="9" t="s">
        <v>19</v>
      </c>
      <c r="Q100" s="16" t="s">
        <v>62</v>
      </c>
      <c r="S100" s="16"/>
      <c r="T100" s="10"/>
      <c r="U100" s="8"/>
    </row>
    <row r="101" spans="1:21" s="9" customFormat="1" ht="16.5">
      <c r="A101" s="15" t="s">
        <v>71</v>
      </c>
      <c r="B101" s="15" t="s">
        <v>72</v>
      </c>
      <c r="C101" s="9" t="s">
        <v>75</v>
      </c>
      <c r="D101" s="9" t="s">
        <v>58</v>
      </c>
      <c r="E101" s="32" t="s">
        <v>74</v>
      </c>
      <c r="F101" s="42">
        <v>7.5</v>
      </c>
      <c r="G101" s="43"/>
      <c r="H101" s="9" t="s">
        <v>21</v>
      </c>
      <c r="I101" s="33">
        <v>2</v>
      </c>
      <c r="J101" s="27" t="s">
        <v>398</v>
      </c>
      <c r="K101" s="11" t="s">
        <v>41</v>
      </c>
      <c r="L101" s="9" t="s">
        <v>211</v>
      </c>
      <c r="P101" s="9" t="s">
        <v>19</v>
      </c>
      <c r="Q101" s="16" t="s">
        <v>60</v>
      </c>
      <c r="S101" s="16"/>
      <c r="T101" s="10"/>
      <c r="U101" s="8"/>
    </row>
    <row r="102" spans="1:21" s="9" customFormat="1" ht="16.5">
      <c r="A102" s="15" t="s">
        <v>71</v>
      </c>
      <c r="B102" s="15" t="s">
        <v>72</v>
      </c>
      <c r="C102" s="9" t="s">
        <v>75</v>
      </c>
      <c r="D102" s="9" t="s">
        <v>58</v>
      </c>
      <c r="E102" s="32" t="s">
        <v>76</v>
      </c>
      <c r="F102" s="42">
        <v>4.05</v>
      </c>
      <c r="G102" s="43"/>
      <c r="H102" s="9" t="s">
        <v>21</v>
      </c>
      <c r="I102" s="33">
        <v>2</v>
      </c>
      <c r="J102" s="27" t="s">
        <v>397</v>
      </c>
      <c r="K102" s="11" t="s">
        <v>41</v>
      </c>
      <c r="L102" s="9" t="s">
        <v>211</v>
      </c>
      <c r="P102" s="9" t="s">
        <v>19</v>
      </c>
      <c r="Q102" s="16" t="s">
        <v>60</v>
      </c>
      <c r="S102" s="16"/>
      <c r="T102" s="10"/>
      <c r="U102" s="8"/>
    </row>
    <row r="103" spans="1:21" s="9" customFormat="1" ht="16.5">
      <c r="A103" s="15" t="s">
        <v>71</v>
      </c>
      <c r="B103" s="15" t="s">
        <v>72</v>
      </c>
      <c r="C103" s="9" t="s">
        <v>75</v>
      </c>
      <c r="D103" s="9" t="s">
        <v>23</v>
      </c>
      <c r="E103" s="32"/>
      <c r="F103" s="42">
        <v>6.2</v>
      </c>
      <c r="G103" s="43"/>
      <c r="H103" s="9" t="s">
        <v>21</v>
      </c>
      <c r="I103" s="33">
        <v>2</v>
      </c>
      <c r="J103" s="27" t="s">
        <v>364</v>
      </c>
      <c r="K103" s="11" t="s">
        <v>41</v>
      </c>
      <c r="L103" s="9" t="s">
        <v>365</v>
      </c>
      <c r="N103" s="9" t="s">
        <v>429</v>
      </c>
      <c r="O103" s="9" t="s">
        <v>430</v>
      </c>
      <c r="P103" s="9" t="s">
        <v>19</v>
      </c>
      <c r="Q103" s="16" t="s">
        <v>373</v>
      </c>
      <c r="S103" s="16"/>
      <c r="T103" s="10"/>
      <c r="U103" s="8"/>
    </row>
    <row r="104" spans="1:21" s="9" customFormat="1" ht="16.5">
      <c r="A104" s="15" t="s">
        <v>71</v>
      </c>
      <c r="B104" s="15" t="s">
        <v>72</v>
      </c>
      <c r="C104" s="9" t="s">
        <v>75</v>
      </c>
      <c r="D104" s="9" t="s">
        <v>23</v>
      </c>
      <c r="E104" s="32"/>
      <c r="F104" s="42">
        <v>6.03</v>
      </c>
      <c r="G104" s="43"/>
      <c r="H104" s="9" t="s">
        <v>21</v>
      </c>
      <c r="I104" s="33">
        <v>2</v>
      </c>
      <c r="J104" s="27" t="s">
        <v>364</v>
      </c>
      <c r="K104" s="11" t="s">
        <v>41</v>
      </c>
      <c r="L104" s="9" t="s">
        <v>366</v>
      </c>
      <c r="N104" s="9" t="s">
        <v>431</v>
      </c>
      <c r="O104" s="9" t="s">
        <v>432</v>
      </c>
      <c r="P104" s="9" t="s">
        <v>19</v>
      </c>
      <c r="Q104" s="16" t="s">
        <v>373</v>
      </c>
      <c r="S104" s="16"/>
      <c r="T104" s="10"/>
      <c r="U104" s="8"/>
    </row>
    <row r="105" spans="1:21" s="9" customFormat="1" ht="16.5">
      <c r="A105" s="15" t="s">
        <v>71</v>
      </c>
      <c r="B105" s="15" t="s">
        <v>72</v>
      </c>
      <c r="C105" s="9" t="s">
        <v>75</v>
      </c>
      <c r="D105" s="9" t="s">
        <v>23</v>
      </c>
      <c r="E105" s="32"/>
      <c r="F105" s="42">
        <v>6.33</v>
      </c>
      <c r="G105" s="43"/>
      <c r="H105" s="9" t="s">
        <v>21</v>
      </c>
      <c r="I105" s="33">
        <v>2</v>
      </c>
      <c r="J105" s="27" t="s">
        <v>364</v>
      </c>
      <c r="K105" s="11" t="s">
        <v>41</v>
      </c>
      <c r="L105" s="9" t="s">
        <v>367</v>
      </c>
      <c r="N105" s="9" t="s">
        <v>433</v>
      </c>
      <c r="O105" s="9" t="s">
        <v>434</v>
      </c>
      <c r="P105" s="9" t="s">
        <v>19</v>
      </c>
      <c r="Q105" s="16" t="s">
        <v>373</v>
      </c>
      <c r="S105" s="16"/>
      <c r="T105" s="10"/>
      <c r="U105" s="8"/>
    </row>
    <row r="106" spans="1:21" s="9" customFormat="1" ht="16.5">
      <c r="A106" s="15" t="s">
        <v>71</v>
      </c>
      <c r="B106" s="15" t="s">
        <v>72</v>
      </c>
      <c r="C106" s="9" t="s">
        <v>75</v>
      </c>
      <c r="D106" s="9" t="s">
        <v>23</v>
      </c>
      <c r="E106" s="32"/>
      <c r="F106" s="42">
        <v>6.73</v>
      </c>
      <c r="G106" s="43"/>
      <c r="H106" s="9" t="s">
        <v>21</v>
      </c>
      <c r="I106" s="33">
        <v>2</v>
      </c>
      <c r="J106" s="27" t="s">
        <v>364</v>
      </c>
      <c r="K106" s="11" t="s">
        <v>41</v>
      </c>
      <c r="L106" s="9" t="s">
        <v>368</v>
      </c>
      <c r="N106" s="9" t="s">
        <v>435</v>
      </c>
      <c r="O106" s="9" t="s">
        <v>436</v>
      </c>
      <c r="P106" s="9" t="s">
        <v>19</v>
      </c>
      <c r="Q106" s="16" t="s">
        <v>373</v>
      </c>
      <c r="S106" s="16"/>
      <c r="T106" s="10"/>
      <c r="U106" s="8"/>
    </row>
    <row r="107" spans="1:17" ht="16.5">
      <c r="A107" s="15" t="s">
        <v>71</v>
      </c>
      <c r="B107" s="15" t="s">
        <v>72</v>
      </c>
      <c r="C107" s="9" t="s">
        <v>75</v>
      </c>
      <c r="D107" s="9" t="s">
        <v>23</v>
      </c>
      <c r="F107" s="42">
        <v>6.4</v>
      </c>
      <c r="H107" s="9" t="s">
        <v>21</v>
      </c>
      <c r="I107" s="33">
        <v>2</v>
      </c>
      <c r="J107" s="27" t="s">
        <v>364</v>
      </c>
      <c r="K107" s="11" t="s">
        <v>41</v>
      </c>
      <c r="L107" s="9" t="s">
        <v>369</v>
      </c>
      <c r="N107" s="9" t="s">
        <v>437</v>
      </c>
      <c r="O107" s="9" t="s">
        <v>438</v>
      </c>
      <c r="P107" s="9" t="s">
        <v>19</v>
      </c>
      <c r="Q107" s="16" t="s">
        <v>373</v>
      </c>
    </row>
    <row r="108" spans="5:7" ht="16.5">
      <c r="E108" s="34" t="s">
        <v>577</v>
      </c>
      <c r="F108" s="44">
        <f>AVERAGE(F99:F107)</f>
        <v>6.354444444444443</v>
      </c>
      <c r="G108" s="45"/>
    </row>
    <row r="109" spans="5:7" ht="16.5">
      <c r="E109" s="34" t="s">
        <v>578</v>
      </c>
      <c r="F109" s="44">
        <f>F108/10</f>
        <v>0.6354444444444443</v>
      </c>
      <c r="G109" s="45"/>
    </row>
    <row r="110" spans="5:7" ht="16.5">
      <c r="E110" s="34" t="s">
        <v>597</v>
      </c>
      <c r="F110" s="44">
        <f>(STDEV(F99:F107)/100)</f>
        <v>0.01739145703435395</v>
      </c>
      <c r="G110" s="45"/>
    </row>
    <row r="111" spans="5:7" ht="16.5">
      <c r="E111" s="34" t="s">
        <v>599</v>
      </c>
      <c r="F111" s="44">
        <f>(F110/SQRT(COUNT(F99:F107)))</f>
        <v>0.0057971523447846495</v>
      </c>
      <c r="G111" s="45"/>
    </row>
    <row r="112" ht="16.5"/>
    <row r="113" spans="1:17" ht="16.5">
      <c r="A113" s="15" t="s">
        <v>294</v>
      </c>
      <c r="B113" s="15" t="s">
        <v>295</v>
      </c>
      <c r="C113" s="9" t="s">
        <v>106</v>
      </c>
      <c r="F113" s="42">
        <v>5</v>
      </c>
      <c r="I113" s="33">
        <v>1</v>
      </c>
      <c r="K113" s="11" t="s">
        <v>206</v>
      </c>
      <c r="L113" s="9" t="s">
        <v>42</v>
      </c>
      <c r="P113" s="9" t="s">
        <v>32</v>
      </c>
      <c r="Q113" s="16" t="s">
        <v>293</v>
      </c>
    </row>
    <row r="114" spans="1:18" ht="16.5">
      <c r="A114" s="15" t="s">
        <v>294</v>
      </c>
      <c r="B114" s="15" t="s">
        <v>295</v>
      </c>
      <c r="C114" s="9" t="s">
        <v>106</v>
      </c>
      <c r="D114" s="9" t="s">
        <v>23</v>
      </c>
      <c r="F114" s="42">
        <v>10.375</v>
      </c>
      <c r="I114" s="33">
        <v>1</v>
      </c>
      <c r="J114" s="27" t="s">
        <v>14</v>
      </c>
      <c r="K114" s="11" t="s">
        <v>306</v>
      </c>
      <c r="L114" s="9" t="s">
        <v>307</v>
      </c>
      <c r="P114" s="9" t="s">
        <v>32</v>
      </c>
      <c r="Q114" s="16" t="s">
        <v>301</v>
      </c>
      <c r="R114" s="9" t="s">
        <v>393</v>
      </c>
    </row>
    <row r="115" spans="1:21" ht="16.5">
      <c r="A115" s="15" t="s">
        <v>294</v>
      </c>
      <c r="B115" s="15" t="s">
        <v>295</v>
      </c>
      <c r="C115" s="9" t="s">
        <v>106</v>
      </c>
      <c r="D115" s="9" t="s">
        <v>465</v>
      </c>
      <c r="E115" s="31"/>
      <c r="F115" s="42">
        <v>18.236</v>
      </c>
      <c r="H115" s="9" t="s">
        <v>521</v>
      </c>
      <c r="I115" s="33">
        <v>1</v>
      </c>
      <c r="J115" s="27" t="s">
        <v>533</v>
      </c>
      <c r="K115" s="9" t="s">
        <v>206</v>
      </c>
      <c r="L115" s="9" t="s">
        <v>519</v>
      </c>
      <c r="N115" s="9">
        <v>25.061513</v>
      </c>
      <c r="O115" s="9">
        <v>-80.413342</v>
      </c>
      <c r="P115" s="9" t="s">
        <v>19</v>
      </c>
      <c r="Q115" s="9" t="s">
        <v>485</v>
      </c>
      <c r="T115" s="16"/>
      <c r="U115" s="9"/>
    </row>
    <row r="116" spans="1:21" ht="16.5">
      <c r="A116" s="15" t="s">
        <v>294</v>
      </c>
      <c r="B116" s="15" t="s">
        <v>295</v>
      </c>
      <c r="C116" s="9" t="s">
        <v>106</v>
      </c>
      <c r="D116" s="9" t="s">
        <v>465</v>
      </c>
      <c r="E116" s="31"/>
      <c r="F116" s="42">
        <v>20.014</v>
      </c>
      <c r="H116" s="9" t="s">
        <v>521</v>
      </c>
      <c r="I116" s="33">
        <v>1</v>
      </c>
      <c r="J116" s="27" t="s">
        <v>533</v>
      </c>
      <c r="K116" s="9" t="s">
        <v>206</v>
      </c>
      <c r="L116" s="9" t="s">
        <v>519</v>
      </c>
      <c r="N116" s="9">
        <v>25.061513</v>
      </c>
      <c r="O116" s="9">
        <v>-80.413342</v>
      </c>
      <c r="P116" s="9" t="s">
        <v>19</v>
      </c>
      <c r="Q116" s="9" t="s">
        <v>485</v>
      </c>
      <c r="T116" s="16"/>
      <c r="U116" s="9"/>
    </row>
    <row r="117" spans="1:17" ht="16.5">
      <c r="A117" s="15" t="s">
        <v>304</v>
      </c>
      <c r="B117" s="15" t="s">
        <v>305</v>
      </c>
      <c r="C117" s="9" t="s">
        <v>106</v>
      </c>
      <c r="D117" s="9" t="s">
        <v>23</v>
      </c>
      <c r="F117" s="42">
        <v>2</v>
      </c>
      <c r="I117" s="33">
        <v>1</v>
      </c>
      <c r="J117" s="27" t="s">
        <v>14</v>
      </c>
      <c r="K117" s="11" t="s">
        <v>306</v>
      </c>
      <c r="L117" s="9" t="s">
        <v>307</v>
      </c>
      <c r="P117" s="9" t="s">
        <v>32</v>
      </c>
      <c r="Q117" s="16" t="s">
        <v>301</v>
      </c>
    </row>
    <row r="118" spans="5:7" ht="16.5">
      <c r="E118" s="34" t="s">
        <v>577</v>
      </c>
      <c r="F118" s="44">
        <f>AVERAGE(F113:F117)</f>
        <v>11.125</v>
      </c>
      <c r="G118" s="45"/>
    </row>
    <row r="119" spans="5:7" ht="16.5">
      <c r="E119" s="34" t="s">
        <v>578</v>
      </c>
      <c r="F119" s="44">
        <f>F118/10</f>
        <v>1.1125</v>
      </c>
      <c r="G119" s="45"/>
    </row>
    <row r="120" spans="5:7" ht="16.5">
      <c r="E120" s="34" t="s">
        <v>597</v>
      </c>
      <c r="F120" s="44">
        <f>(STDEV(F113:F117)/100)</f>
        <v>0.0792029658535588</v>
      </c>
      <c r="G120" s="45"/>
    </row>
    <row r="121" spans="5:7" ht="16.5">
      <c r="E121" s="34" t="s">
        <v>599</v>
      </c>
      <c r="F121" s="44">
        <f>(F120/SQRT(COUNT(F113:F117)))</f>
        <v>0.03542064313363042</v>
      </c>
      <c r="G121" s="45"/>
    </row>
    <row r="122" ht="16.5"/>
    <row r="123" spans="1:17" ht="16.5">
      <c r="A123" s="15" t="s">
        <v>77</v>
      </c>
      <c r="B123" s="15" t="s">
        <v>79</v>
      </c>
      <c r="C123" s="9" t="s">
        <v>75</v>
      </c>
      <c r="D123" s="9" t="s">
        <v>58</v>
      </c>
      <c r="E123" s="32">
        <v>0.439</v>
      </c>
      <c r="F123" s="42">
        <v>4.39</v>
      </c>
      <c r="H123" s="9" t="s">
        <v>80</v>
      </c>
      <c r="I123" s="33">
        <v>1</v>
      </c>
      <c r="J123" s="27">
        <v>3</v>
      </c>
      <c r="K123" s="11" t="s">
        <v>204</v>
      </c>
      <c r="L123" s="9" t="s">
        <v>228</v>
      </c>
      <c r="P123" s="9" t="s">
        <v>32</v>
      </c>
      <c r="Q123" s="16" t="s">
        <v>81</v>
      </c>
    </row>
    <row r="124" spans="1:17" ht="16.5">
      <c r="A124" s="15" t="s">
        <v>77</v>
      </c>
      <c r="B124" s="15" t="s">
        <v>79</v>
      </c>
      <c r="C124" s="9" t="s">
        <v>75</v>
      </c>
      <c r="D124" s="9" t="s">
        <v>58</v>
      </c>
      <c r="E124" s="32">
        <v>0.398</v>
      </c>
      <c r="F124" s="42">
        <v>3.98</v>
      </c>
      <c r="H124" s="9" t="s">
        <v>80</v>
      </c>
      <c r="I124" s="33">
        <v>1</v>
      </c>
      <c r="J124" s="27">
        <v>3</v>
      </c>
      <c r="K124" s="11" t="s">
        <v>204</v>
      </c>
      <c r="L124" s="9" t="s">
        <v>231</v>
      </c>
      <c r="P124" s="9" t="s">
        <v>32</v>
      </c>
      <c r="Q124" s="16" t="s">
        <v>81</v>
      </c>
    </row>
    <row r="125" spans="1:18" ht="16.5">
      <c r="A125" s="15" t="s">
        <v>77</v>
      </c>
      <c r="B125" s="15" t="s">
        <v>79</v>
      </c>
      <c r="C125" s="9" t="s">
        <v>75</v>
      </c>
      <c r="D125" s="9" t="s">
        <v>23</v>
      </c>
      <c r="F125" s="42">
        <v>7.5</v>
      </c>
      <c r="I125" s="33">
        <v>1</v>
      </c>
      <c r="J125" s="27" t="s">
        <v>14</v>
      </c>
      <c r="K125" s="11" t="s">
        <v>306</v>
      </c>
      <c r="L125" s="9" t="s">
        <v>307</v>
      </c>
      <c r="P125" s="9" t="s">
        <v>32</v>
      </c>
      <c r="Q125" s="16" t="s">
        <v>301</v>
      </c>
      <c r="R125" s="9" t="s">
        <v>314</v>
      </c>
    </row>
    <row r="126" spans="1:17" ht="16.5">
      <c r="A126" s="15" t="s">
        <v>77</v>
      </c>
      <c r="B126" s="15" t="s">
        <v>79</v>
      </c>
      <c r="C126" s="9" t="s">
        <v>75</v>
      </c>
      <c r="D126" s="9" t="s">
        <v>58</v>
      </c>
      <c r="F126" s="42">
        <v>3.5</v>
      </c>
      <c r="I126" s="33">
        <v>2</v>
      </c>
      <c r="J126" s="27" t="s">
        <v>574</v>
      </c>
      <c r="K126" s="11" t="s">
        <v>206</v>
      </c>
      <c r="L126" s="9" t="s">
        <v>296</v>
      </c>
      <c r="P126" s="9" t="s">
        <v>32</v>
      </c>
      <c r="Q126" s="16" t="s">
        <v>297</v>
      </c>
    </row>
    <row r="127" spans="1:17" ht="16.5">
      <c r="A127" s="15" t="s">
        <v>77</v>
      </c>
      <c r="B127" s="15" t="s">
        <v>79</v>
      </c>
      <c r="C127" s="9" t="s">
        <v>75</v>
      </c>
      <c r="E127" s="32">
        <v>0.34</v>
      </c>
      <c r="F127" s="42">
        <v>3.4</v>
      </c>
      <c r="I127" s="33">
        <v>2</v>
      </c>
      <c r="J127" s="27">
        <v>6.1</v>
      </c>
      <c r="K127" s="11" t="s">
        <v>207</v>
      </c>
      <c r="L127" s="9" t="s">
        <v>61</v>
      </c>
      <c r="P127" s="9" t="s">
        <v>19</v>
      </c>
      <c r="Q127" s="16" t="s">
        <v>62</v>
      </c>
    </row>
    <row r="128" spans="1:17" ht="16.5">
      <c r="A128" s="15" t="s">
        <v>77</v>
      </c>
      <c r="B128" s="15" t="s">
        <v>79</v>
      </c>
      <c r="C128" s="9" t="s">
        <v>75</v>
      </c>
      <c r="E128" s="32">
        <v>0.33</v>
      </c>
      <c r="F128" s="42">
        <v>3.3</v>
      </c>
      <c r="I128" s="33">
        <v>2</v>
      </c>
      <c r="J128" s="27">
        <v>18.3</v>
      </c>
      <c r="K128" s="11" t="s">
        <v>207</v>
      </c>
      <c r="L128" s="9" t="s">
        <v>61</v>
      </c>
      <c r="P128" s="9" t="s">
        <v>19</v>
      </c>
      <c r="Q128" s="16" t="s">
        <v>62</v>
      </c>
    </row>
    <row r="129" spans="1:21" s="9" customFormat="1" ht="16.5">
      <c r="A129" s="15" t="s">
        <v>77</v>
      </c>
      <c r="B129" s="15" t="s">
        <v>79</v>
      </c>
      <c r="C129" s="9" t="s">
        <v>75</v>
      </c>
      <c r="E129" s="32">
        <v>0.46</v>
      </c>
      <c r="F129" s="42">
        <v>4.6</v>
      </c>
      <c r="G129" s="43"/>
      <c r="I129" s="33">
        <v>2</v>
      </c>
      <c r="J129" s="27">
        <v>30.5</v>
      </c>
      <c r="K129" s="11" t="s">
        <v>207</v>
      </c>
      <c r="L129" s="9" t="s">
        <v>61</v>
      </c>
      <c r="P129" s="9" t="s">
        <v>19</v>
      </c>
      <c r="Q129" s="16" t="s">
        <v>62</v>
      </c>
      <c r="S129" s="16"/>
      <c r="T129" s="10"/>
      <c r="U129" s="8"/>
    </row>
    <row r="130" spans="1:21" s="9" customFormat="1" ht="16.5">
      <c r="A130" s="15" t="s">
        <v>77</v>
      </c>
      <c r="B130" s="15" t="s">
        <v>79</v>
      </c>
      <c r="C130" s="9" t="s">
        <v>75</v>
      </c>
      <c r="E130" s="32"/>
      <c r="F130" s="42">
        <v>3.5</v>
      </c>
      <c r="G130" s="43"/>
      <c r="I130" s="33">
        <v>2</v>
      </c>
      <c r="J130" s="27" t="s">
        <v>575</v>
      </c>
      <c r="K130" s="11" t="s">
        <v>206</v>
      </c>
      <c r="L130" s="9" t="s">
        <v>42</v>
      </c>
      <c r="P130" s="9" t="s">
        <v>52</v>
      </c>
      <c r="Q130" s="16" t="s">
        <v>374</v>
      </c>
      <c r="S130" s="16"/>
      <c r="T130" s="10"/>
      <c r="U130" s="8"/>
    </row>
    <row r="131" spans="1:17" ht="16.5">
      <c r="A131" s="15" t="s">
        <v>77</v>
      </c>
      <c r="B131" s="15" t="s">
        <v>79</v>
      </c>
      <c r="C131" s="9" t="s">
        <v>75</v>
      </c>
      <c r="D131" s="9" t="s">
        <v>58</v>
      </c>
      <c r="E131" s="32">
        <v>0.33</v>
      </c>
      <c r="F131" s="42">
        <v>3.3</v>
      </c>
      <c r="H131" s="9" t="s">
        <v>82</v>
      </c>
      <c r="I131" s="33">
        <v>2</v>
      </c>
      <c r="J131" s="27">
        <v>6</v>
      </c>
      <c r="K131" s="11" t="s">
        <v>204</v>
      </c>
      <c r="L131" s="9" t="s">
        <v>230</v>
      </c>
      <c r="P131" s="9" t="s">
        <v>32</v>
      </c>
      <c r="Q131" s="16" t="s">
        <v>81</v>
      </c>
    </row>
    <row r="132" spans="1:17" ht="16.5">
      <c r="A132" s="15" t="s">
        <v>77</v>
      </c>
      <c r="B132" s="15" t="s">
        <v>79</v>
      </c>
      <c r="C132" s="9" t="s">
        <v>75</v>
      </c>
      <c r="D132" s="9" t="s">
        <v>58</v>
      </c>
      <c r="E132" s="32">
        <v>0.427</v>
      </c>
      <c r="F132" s="42">
        <v>4.27</v>
      </c>
      <c r="H132" s="9" t="s">
        <v>83</v>
      </c>
      <c r="I132" s="33">
        <v>2</v>
      </c>
      <c r="J132" s="27">
        <v>6</v>
      </c>
      <c r="K132" s="11" t="s">
        <v>204</v>
      </c>
      <c r="L132" s="9" t="s">
        <v>232</v>
      </c>
      <c r="P132" s="9" t="s">
        <v>32</v>
      </c>
      <c r="Q132" s="16" t="s">
        <v>81</v>
      </c>
    </row>
    <row r="133" spans="1:17" ht="15.75" customHeight="1">
      <c r="A133" s="15" t="s">
        <v>77</v>
      </c>
      <c r="B133" s="15" t="s">
        <v>79</v>
      </c>
      <c r="C133" s="9" t="s">
        <v>75</v>
      </c>
      <c r="D133" s="9" t="s">
        <v>58</v>
      </c>
      <c r="E133" s="32">
        <v>0.348</v>
      </c>
      <c r="F133" s="42">
        <v>3.48</v>
      </c>
      <c r="H133" s="9" t="s">
        <v>84</v>
      </c>
      <c r="I133" s="33">
        <v>2</v>
      </c>
      <c r="J133" s="27">
        <v>6</v>
      </c>
      <c r="K133" s="11" t="s">
        <v>204</v>
      </c>
      <c r="L133" s="9" t="s">
        <v>229</v>
      </c>
      <c r="P133" s="9" t="s">
        <v>32</v>
      </c>
      <c r="Q133" s="16" t="s">
        <v>81</v>
      </c>
    </row>
    <row r="134" spans="1:17" ht="16.5">
      <c r="A134" s="15" t="s">
        <v>77</v>
      </c>
      <c r="B134" s="15" t="s">
        <v>79</v>
      </c>
      <c r="C134" s="9" t="s">
        <v>75</v>
      </c>
      <c r="D134" s="9" t="s">
        <v>58</v>
      </c>
      <c r="E134" s="32">
        <v>0.329</v>
      </c>
      <c r="F134" s="42">
        <v>3.29</v>
      </c>
      <c r="H134" s="9" t="s">
        <v>85</v>
      </c>
      <c r="I134" s="33">
        <v>2</v>
      </c>
      <c r="J134" s="27">
        <v>20</v>
      </c>
      <c r="K134" s="11" t="s">
        <v>204</v>
      </c>
      <c r="L134" s="9" t="s">
        <v>86</v>
      </c>
      <c r="P134" s="9" t="s">
        <v>32</v>
      </c>
      <c r="Q134" s="16" t="s">
        <v>81</v>
      </c>
    </row>
    <row r="135" spans="1:17" ht="16.5">
      <c r="A135" s="15" t="s">
        <v>77</v>
      </c>
      <c r="B135" s="15" t="s">
        <v>79</v>
      </c>
      <c r="C135" s="9" t="s">
        <v>75</v>
      </c>
      <c r="D135" s="9" t="s">
        <v>58</v>
      </c>
      <c r="E135" s="32">
        <v>0.329</v>
      </c>
      <c r="F135" s="42">
        <v>3.29</v>
      </c>
      <c r="H135" s="9" t="s">
        <v>87</v>
      </c>
      <c r="I135" s="33">
        <v>2</v>
      </c>
      <c r="J135" s="27">
        <v>32</v>
      </c>
      <c r="K135" s="11" t="s">
        <v>204</v>
      </c>
      <c r="L135" s="9" t="s">
        <v>88</v>
      </c>
      <c r="P135" s="9" t="s">
        <v>32</v>
      </c>
      <c r="Q135" s="16" t="s">
        <v>81</v>
      </c>
    </row>
    <row r="136" spans="1:17" ht="16.5">
      <c r="A136" s="15" t="s">
        <v>77</v>
      </c>
      <c r="B136" s="15" t="s">
        <v>79</v>
      </c>
      <c r="C136" s="9" t="s">
        <v>75</v>
      </c>
      <c r="D136" s="9" t="s">
        <v>23</v>
      </c>
      <c r="F136" s="42">
        <v>4.2</v>
      </c>
      <c r="H136" s="9" t="s">
        <v>521</v>
      </c>
      <c r="I136" s="33">
        <v>2</v>
      </c>
      <c r="J136" s="27" t="s">
        <v>364</v>
      </c>
      <c r="K136" s="11" t="s">
        <v>41</v>
      </c>
      <c r="L136" s="9" t="s">
        <v>365</v>
      </c>
      <c r="N136" s="9" t="s">
        <v>429</v>
      </c>
      <c r="O136" s="9" t="s">
        <v>430</v>
      </c>
      <c r="P136" s="9" t="s">
        <v>19</v>
      </c>
      <c r="Q136" s="16" t="s">
        <v>373</v>
      </c>
    </row>
    <row r="137" spans="1:17" ht="16.5">
      <c r="A137" s="15" t="s">
        <v>77</v>
      </c>
      <c r="B137" s="15" t="s">
        <v>79</v>
      </c>
      <c r="C137" s="9" t="s">
        <v>75</v>
      </c>
      <c r="D137" s="9" t="s">
        <v>23</v>
      </c>
      <c r="F137" s="42">
        <v>4.17</v>
      </c>
      <c r="H137" s="9" t="s">
        <v>521</v>
      </c>
      <c r="I137" s="33">
        <v>2</v>
      </c>
      <c r="J137" s="27" t="s">
        <v>364</v>
      </c>
      <c r="K137" s="11" t="s">
        <v>41</v>
      </c>
      <c r="L137" s="9" t="s">
        <v>366</v>
      </c>
      <c r="N137" s="9" t="s">
        <v>431</v>
      </c>
      <c r="O137" s="9" t="s">
        <v>432</v>
      </c>
      <c r="P137" s="9" t="s">
        <v>19</v>
      </c>
      <c r="Q137" s="16" t="s">
        <v>373</v>
      </c>
    </row>
    <row r="138" spans="1:17" ht="16.5">
      <c r="A138" s="15" t="s">
        <v>77</v>
      </c>
      <c r="B138" s="15" t="s">
        <v>79</v>
      </c>
      <c r="C138" s="9" t="s">
        <v>75</v>
      </c>
      <c r="D138" s="9" t="s">
        <v>23</v>
      </c>
      <c r="F138" s="42">
        <v>4.3</v>
      </c>
      <c r="H138" s="9" t="s">
        <v>521</v>
      </c>
      <c r="I138" s="33">
        <v>2</v>
      </c>
      <c r="J138" s="27" t="s">
        <v>364</v>
      </c>
      <c r="K138" s="11" t="s">
        <v>41</v>
      </c>
      <c r="L138" s="9" t="s">
        <v>367</v>
      </c>
      <c r="N138" s="9" t="s">
        <v>433</v>
      </c>
      <c r="O138" s="9" t="s">
        <v>434</v>
      </c>
      <c r="P138" s="9" t="s">
        <v>19</v>
      </c>
      <c r="Q138" s="16" t="s">
        <v>373</v>
      </c>
    </row>
    <row r="139" spans="1:17" ht="16.5">
      <c r="A139" s="15" t="s">
        <v>77</v>
      </c>
      <c r="B139" s="15" t="s">
        <v>79</v>
      </c>
      <c r="C139" s="9" t="s">
        <v>75</v>
      </c>
      <c r="D139" s="9" t="s">
        <v>23</v>
      </c>
      <c r="F139" s="42">
        <v>4.77</v>
      </c>
      <c r="H139" s="9" t="s">
        <v>521</v>
      </c>
      <c r="I139" s="33">
        <v>2</v>
      </c>
      <c r="J139" s="27" t="s">
        <v>364</v>
      </c>
      <c r="K139" s="11" t="s">
        <v>41</v>
      </c>
      <c r="L139" s="9" t="s">
        <v>368</v>
      </c>
      <c r="N139" s="9" t="s">
        <v>435</v>
      </c>
      <c r="O139" s="9" t="s">
        <v>436</v>
      </c>
      <c r="P139" s="9" t="s">
        <v>19</v>
      </c>
      <c r="Q139" s="16" t="s">
        <v>373</v>
      </c>
    </row>
    <row r="140" spans="1:17" ht="16.5">
      <c r="A140" s="15" t="s">
        <v>77</v>
      </c>
      <c r="B140" s="15" t="s">
        <v>79</v>
      </c>
      <c r="C140" s="9" t="s">
        <v>75</v>
      </c>
      <c r="D140" s="9" t="s">
        <v>23</v>
      </c>
      <c r="F140" s="42">
        <v>4.2</v>
      </c>
      <c r="H140" s="9" t="s">
        <v>521</v>
      </c>
      <c r="I140" s="33">
        <v>2</v>
      </c>
      <c r="J140" s="27" t="s">
        <v>364</v>
      </c>
      <c r="K140" s="11" t="s">
        <v>41</v>
      </c>
      <c r="L140" s="9" t="s">
        <v>369</v>
      </c>
      <c r="N140" s="9" t="s">
        <v>437</v>
      </c>
      <c r="O140" s="9" t="s">
        <v>438</v>
      </c>
      <c r="P140" s="9" t="s">
        <v>19</v>
      </c>
      <c r="Q140" s="16" t="s">
        <v>373</v>
      </c>
    </row>
    <row r="141" spans="5:7" ht="16.5">
      <c r="E141" s="34" t="s">
        <v>577</v>
      </c>
      <c r="F141" s="44">
        <f>AVERAGE(F123:F140)</f>
        <v>4.08</v>
      </c>
      <c r="G141" s="45"/>
    </row>
    <row r="142" spans="5:7" ht="16.5">
      <c r="E142" s="34" t="s">
        <v>578</v>
      </c>
      <c r="F142" s="44">
        <f>F141/10</f>
        <v>0.40800000000000003</v>
      </c>
      <c r="G142" s="45"/>
    </row>
    <row r="143" spans="5:7" ht="16.5">
      <c r="E143" s="34" t="s">
        <v>597</v>
      </c>
      <c r="F143" s="44">
        <f>(STDEV(F123:F140)/100)</f>
        <v>0.00989075623112457</v>
      </c>
      <c r="G143" s="45"/>
    </row>
    <row r="144" spans="5:7" ht="16.5">
      <c r="E144" s="34" t="s">
        <v>599</v>
      </c>
      <c r="F144" s="44">
        <f>(F143/SQRT(COUNT(F123:F140)))</f>
        <v>0.0023312736006970945</v>
      </c>
      <c r="G144" s="45"/>
    </row>
    <row r="145" ht="16.5"/>
    <row r="146" spans="1:17" ht="16.5">
      <c r="A146" s="15" t="s">
        <v>303</v>
      </c>
      <c r="B146" s="15" t="s">
        <v>358</v>
      </c>
      <c r="C146" s="9" t="s">
        <v>589</v>
      </c>
      <c r="D146" s="9" t="s">
        <v>23</v>
      </c>
      <c r="F146" s="42">
        <v>7</v>
      </c>
      <c r="I146" s="33">
        <v>1</v>
      </c>
      <c r="J146" s="27" t="s">
        <v>14</v>
      </c>
      <c r="K146" s="11" t="s">
        <v>206</v>
      </c>
      <c r="L146" s="9" t="s">
        <v>302</v>
      </c>
      <c r="P146" s="9" t="s">
        <v>52</v>
      </c>
      <c r="Q146" s="16" t="s">
        <v>301</v>
      </c>
    </row>
    <row r="147" spans="5:7" ht="16.5">
      <c r="E147" s="34" t="s">
        <v>577</v>
      </c>
      <c r="F147" s="44">
        <f>AVERAGE(F146)</f>
        <v>7</v>
      </c>
      <c r="G147" s="45"/>
    </row>
    <row r="148" spans="5:8" ht="16.5">
      <c r="E148" s="34" t="s">
        <v>578</v>
      </c>
      <c r="F148" s="44">
        <f>F147/10</f>
        <v>0.7</v>
      </c>
      <c r="G148" s="45"/>
      <c r="H148" s="117"/>
    </row>
    <row r="149" spans="5:8" ht="16.5">
      <c r="E149" s="34" t="s">
        <v>597</v>
      </c>
      <c r="F149" s="44">
        <v>0</v>
      </c>
      <c r="G149" s="45"/>
      <c r="H149" s="117"/>
    </row>
    <row r="150" spans="5:8" ht="16.5">
      <c r="E150" s="34" t="s">
        <v>599</v>
      </c>
      <c r="F150" s="44">
        <v>0</v>
      </c>
      <c r="G150" s="45"/>
      <c r="H150" s="117"/>
    </row>
    <row r="151" ht="16.5">
      <c r="H151" s="117"/>
    </row>
    <row r="152" spans="1:17" ht="16.5">
      <c r="A152" s="15" t="s">
        <v>309</v>
      </c>
      <c r="B152" s="15" t="s">
        <v>310</v>
      </c>
      <c r="C152" s="9" t="s">
        <v>113</v>
      </c>
      <c r="D152" s="9" t="s">
        <v>23</v>
      </c>
      <c r="F152" s="42">
        <v>5</v>
      </c>
      <c r="H152" s="117"/>
      <c r="I152" s="33">
        <v>1</v>
      </c>
      <c r="J152" s="27" t="s">
        <v>14</v>
      </c>
      <c r="K152" s="11" t="s">
        <v>206</v>
      </c>
      <c r="L152" s="9" t="s">
        <v>308</v>
      </c>
      <c r="P152" s="9" t="s">
        <v>52</v>
      </c>
      <c r="Q152" s="16" t="s">
        <v>301</v>
      </c>
    </row>
    <row r="153" spans="5:8" ht="16.5">
      <c r="E153" s="34" t="s">
        <v>577</v>
      </c>
      <c r="F153" s="44">
        <f>AVERAGE(F152)</f>
        <v>5</v>
      </c>
      <c r="G153" s="45"/>
      <c r="H153" s="117"/>
    </row>
    <row r="154" spans="5:8" ht="16.5">
      <c r="E154" s="34" t="s">
        <v>578</v>
      </c>
      <c r="F154" s="44">
        <f>F153/10</f>
        <v>0.5</v>
      </c>
      <c r="G154" s="45"/>
      <c r="H154" s="117"/>
    </row>
    <row r="155" spans="5:8" ht="16.5">
      <c r="E155" s="34" t="s">
        <v>597</v>
      </c>
      <c r="F155" s="44">
        <v>0</v>
      </c>
      <c r="G155" s="45"/>
      <c r="H155" s="117"/>
    </row>
    <row r="156" spans="5:8" ht="16.5">
      <c r="E156" s="34" t="s">
        <v>599</v>
      </c>
      <c r="F156" s="44">
        <v>0</v>
      </c>
      <c r="G156" s="45"/>
      <c r="H156" s="117"/>
    </row>
    <row r="157" ht="16.5">
      <c r="H157" s="117"/>
    </row>
    <row r="158" spans="1:17" ht="16.5">
      <c r="A158" s="15" t="s">
        <v>317</v>
      </c>
      <c r="B158" s="15" t="s">
        <v>318</v>
      </c>
      <c r="C158" s="9" t="s">
        <v>75</v>
      </c>
      <c r="D158" s="9" t="s">
        <v>23</v>
      </c>
      <c r="F158" s="42">
        <v>2.75</v>
      </c>
      <c r="H158" s="117"/>
      <c r="I158" s="33">
        <v>1</v>
      </c>
      <c r="J158" s="27" t="s">
        <v>14</v>
      </c>
      <c r="K158" s="11" t="s">
        <v>306</v>
      </c>
      <c r="L158" s="9" t="s">
        <v>307</v>
      </c>
      <c r="P158" s="9" t="s">
        <v>32</v>
      </c>
      <c r="Q158" s="16" t="s">
        <v>301</v>
      </c>
    </row>
    <row r="159" spans="5:8" ht="16.5">
      <c r="E159" s="34" t="s">
        <v>577</v>
      </c>
      <c r="F159" s="44">
        <f>AVERAGE(F158)</f>
        <v>2.75</v>
      </c>
      <c r="G159" s="45"/>
      <c r="H159" s="117"/>
    </row>
    <row r="160" spans="5:8" ht="16.5">
      <c r="E160" s="34" t="s">
        <v>578</v>
      </c>
      <c r="F160" s="44">
        <f>F159/10</f>
        <v>0.275</v>
      </c>
      <c r="G160" s="45"/>
      <c r="H160" s="117"/>
    </row>
    <row r="161" spans="5:8" ht="16.5">
      <c r="E161" s="34" t="s">
        <v>597</v>
      </c>
      <c r="F161" s="44">
        <v>0</v>
      </c>
      <c r="G161" s="45"/>
      <c r="H161" s="117"/>
    </row>
    <row r="162" spans="5:8" ht="16.5">
      <c r="E162" s="34" t="s">
        <v>599</v>
      </c>
      <c r="F162" s="44">
        <v>0</v>
      </c>
      <c r="G162" s="45"/>
      <c r="H162" s="117"/>
    </row>
    <row r="163" ht="16.5">
      <c r="H163" s="117"/>
    </row>
    <row r="164" spans="1:17" ht="16.5">
      <c r="A164" s="15" t="s">
        <v>317</v>
      </c>
      <c r="B164" s="15" t="s">
        <v>568</v>
      </c>
      <c r="C164" s="9" t="s">
        <v>75</v>
      </c>
      <c r="D164" s="9" t="s">
        <v>23</v>
      </c>
      <c r="F164" s="42">
        <v>5</v>
      </c>
      <c r="H164" s="117"/>
      <c r="I164" s="33">
        <v>1</v>
      </c>
      <c r="J164" s="27" t="s">
        <v>14</v>
      </c>
      <c r="K164" s="11" t="s">
        <v>306</v>
      </c>
      <c r="L164" s="9" t="s">
        <v>307</v>
      </c>
      <c r="P164" s="9" t="s">
        <v>32</v>
      </c>
      <c r="Q164" s="16" t="s">
        <v>301</v>
      </c>
    </row>
    <row r="165" spans="5:8" ht="16.5">
      <c r="E165" s="34" t="s">
        <v>577</v>
      </c>
      <c r="F165" s="44">
        <f>AVERAGE(F164)</f>
        <v>5</v>
      </c>
      <c r="G165" s="45"/>
      <c r="H165" s="117"/>
    </row>
    <row r="166" spans="5:8" ht="16.5">
      <c r="E166" s="34" t="s">
        <v>578</v>
      </c>
      <c r="F166" s="44">
        <f>F165/10</f>
        <v>0.5</v>
      </c>
      <c r="G166" s="45"/>
      <c r="H166" s="117"/>
    </row>
    <row r="167" spans="5:8" ht="16.5">
      <c r="E167" s="34" t="s">
        <v>597</v>
      </c>
      <c r="F167" s="44">
        <v>0</v>
      </c>
      <c r="G167" s="45"/>
      <c r="H167" s="117"/>
    </row>
    <row r="168" spans="5:8" ht="16.5">
      <c r="E168" s="34" t="s">
        <v>599</v>
      </c>
      <c r="F168" s="44">
        <v>0</v>
      </c>
      <c r="G168" s="45"/>
      <c r="H168" s="117"/>
    </row>
    <row r="169" ht="16.5">
      <c r="H169" s="117"/>
    </row>
    <row r="170" spans="1:17" ht="16.5">
      <c r="A170" s="15" t="s">
        <v>325</v>
      </c>
      <c r="B170" s="15" t="s">
        <v>326</v>
      </c>
      <c r="C170" s="9" t="s">
        <v>16</v>
      </c>
      <c r="E170" s="32">
        <v>2.4</v>
      </c>
      <c r="F170" s="42">
        <v>24</v>
      </c>
      <c r="H170" s="117"/>
      <c r="I170" s="33">
        <v>2</v>
      </c>
      <c r="J170" s="27" t="s">
        <v>70</v>
      </c>
      <c r="K170" s="11" t="s">
        <v>41</v>
      </c>
      <c r="P170" s="9" t="s">
        <v>19</v>
      </c>
      <c r="Q170" s="16" t="s">
        <v>25</v>
      </c>
    </row>
    <row r="171" spans="5:8" ht="16.5">
      <c r="E171" s="34" t="s">
        <v>577</v>
      </c>
      <c r="F171" s="44">
        <f>AVERAGE(F170)</f>
        <v>24</v>
      </c>
      <c r="G171" s="45"/>
      <c r="H171" s="117"/>
    </row>
    <row r="172" spans="5:8" ht="16.5">
      <c r="E172" s="34" t="s">
        <v>578</v>
      </c>
      <c r="F172" s="44">
        <f>F171/10</f>
        <v>2.4</v>
      </c>
      <c r="G172" s="45"/>
      <c r="H172" s="117"/>
    </row>
    <row r="173" spans="5:8" ht="16.5">
      <c r="E173" s="34" t="s">
        <v>597</v>
      </c>
      <c r="F173" s="44">
        <v>0</v>
      </c>
      <c r="G173" s="45"/>
      <c r="H173" s="117"/>
    </row>
    <row r="174" spans="5:8" ht="16.5">
      <c r="E174" s="34" t="s">
        <v>599</v>
      </c>
      <c r="F174" s="44">
        <v>0</v>
      </c>
      <c r="G174" s="45"/>
      <c r="H174" s="117"/>
    </row>
    <row r="175" ht="16.5">
      <c r="H175" s="117"/>
    </row>
    <row r="176" spans="1:17" ht="16.5">
      <c r="A176" s="15" t="s">
        <v>325</v>
      </c>
      <c r="B176" s="15" t="s">
        <v>581</v>
      </c>
      <c r="C176" s="9" t="s">
        <v>16</v>
      </c>
      <c r="D176" s="9" t="s">
        <v>23</v>
      </c>
      <c r="F176" s="42">
        <v>22</v>
      </c>
      <c r="I176" s="33">
        <v>2</v>
      </c>
      <c r="J176" s="27">
        <v>10</v>
      </c>
      <c r="K176" s="11" t="s">
        <v>41</v>
      </c>
      <c r="L176" s="9" t="s">
        <v>361</v>
      </c>
      <c r="P176" s="9" t="s">
        <v>19</v>
      </c>
      <c r="Q176" s="16" t="s">
        <v>362</v>
      </c>
    </row>
    <row r="177" spans="1:17" ht="16.5">
      <c r="A177" s="15" t="s">
        <v>325</v>
      </c>
      <c r="B177" s="15" t="s">
        <v>581</v>
      </c>
      <c r="C177" s="9" t="s">
        <v>16</v>
      </c>
      <c r="D177" s="9" t="s">
        <v>17</v>
      </c>
      <c r="F177" s="42">
        <v>16</v>
      </c>
      <c r="H177" s="9" t="s">
        <v>46</v>
      </c>
      <c r="I177" s="33">
        <v>2</v>
      </c>
      <c r="J177" s="27" t="s">
        <v>359</v>
      </c>
      <c r="K177" s="11" t="s">
        <v>49</v>
      </c>
      <c r="L177" s="9" t="s">
        <v>322</v>
      </c>
      <c r="P177" s="9" t="s">
        <v>19</v>
      </c>
      <c r="Q177" s="16" t="s">
        <v>360</v>
      </c>
    </row>
    <row r="178" spans="1:17" ht="16.5">
      <c r="A178" s="15" t="s">
        <v>325</v>
      </c>
      <c r="B178" s="15" t="s">
        <v>581</v>
      </c>
      <c r="C178" s="9" t="s">
        <v>16</v>
      </c>
      <c r="D178" s="9" t="s">
        <v>17</v>
      </c>
      <c r="F178" s="42">
        <v>15.2</v>
      </c>
      <c r="H178" s="9" t="s">
        <v>46</v>
      </c>
      <c r="I178" s="33">
        <v>2</v>
      </c>
      <c r="J178" s="27" t="s">
        <v>359</v>
      </c>
      <c r="K178" s="11" t="s">
        <v>49</v>
      </c>
      <c r="L178" s="9" t="s">
        <v>322</v>
      </c>
      <c r="P178" s="9" t="s">
        <v>19</v>
      </c>
      <c r="Q178" s="16" t="s">
        <v>360</v>
      </c>
    </row>
    <row r="179" spans="1:17" ht="16.5">
      <c r="A179" s="15" t="s">
        <v>325</v>
      </c>
      <c r="B179" s="15" t="s">
        <v>581</v>
      </c>
      <c r="C179" s="9" t="s">
        <v>16</v>
      </c>
      <c r="D179" s="9" t="s">
        <v>17</v>
      </c>
      <c r="F179" s="42">
        <v>7.2</v>
      </c>
      <c r="H179" s="9" t="s">
        <v>46</v>
      </c>
      <c r="I179" s="33">
        <v>2</v>
      </c>
      <c r="J179" s="27" t="s">
        <v>359</v>
      </c>
      <c r="K179" s="11" t="s">
        <v>49</v>
      </c>
      <c r="L179" s="9" t="s">
        <v>322</v>
      </c>
      <c r="M179" s="9" t="s">
        <v>285</v>
      </c>
      <c r="P179" s="9" t="s">
        <v>19</v>
      </c>
      <c r="Q179" s="16" t="s">
        <v>360</v>
      </c>
    </row>
    <row r="180" spans="5:7" ht="16.5">
      <c r="E180" s="34" t="s">
        <v>577</v>
      </c>
      <c r="F180" s="44">
        <f>AVERAGE(F176:F179)</f>
        <v>15.100000000000001</v>
      </c>
      <c r="G180" s="45"/>
    </row>
    <row r="181" spans="5:7" ht="16.5">
      <c r="E181" s="34" t="s">
        <v>578</v>
      </c>
      <c r="F181" s="44">
        <f>F180/10</f>
        <v>1.5100000000000002</v>
      </c>
      <c r="G181" s="45"/>
    </row>
    <row r="182" spans="5:7" ht="16.5">
      <c r="E182" s="34" t="s">
        <v>597</v>
      </c>
      <c r="F182" s="44">
        <f>(STDEV(F176:F179)/100)</f>
        <v>0.06078376976353688</v>
      </c>
      <c r="G182" s="45"/>
    </row>
    <row r="183" spans="5:7" ht="16.5">
      <c r="E183" s="34" t="s">
        <v>599</v>
      </c>
      <c r="F183" s="44">
        <f>(F182/SQRT(COUNT(F176:F179)))</f>
        <v>0.03039188488176844</v>
      </c>
      <c r="G183" s="45"/>
    </row>
    <row r="184" ht="16.5"/>
    <row r="185" spans="1:18" ht="16.5">
      <c r="A185" s="15" t="s">
        <v>311</v>
      </c>
      <c r="B185" s="15" t="s">
        <v>312</v>
      </c>
      <c r="C185" s="9" t="s">
        <v>113</v>
      </c>
      <c r="D185" s="9" t="s">
        <v>23</v>
      </c>
      <c r="F185" s="42">
        <v>8.67</v>
      </c>
      <c r="I185" s="33">
        <v>1</v>
      </c>
      <c r="J185" s="27" t="s">
        <v>14</v>
      </c>
      <c r="K185" s="11" t="s">
        <v>206</v>
      </c>
      <c r="L185" s="9" t="s">
        <v>300</v>
      </c>
      <c r="P185" s="9" t="s">
        <v>52</v>
      </c>
      <c r="Q185" s="16" t="s">
        <v>301</v>
      </c>
      <c r="R185" s="9" t="s">
        <v>394</v>
      </c>
    </row>
    <row r="186" spans="1:17" ht="16.5">
      <c r="A186" s="15" t="s">
        <v>311</v>
      </c>
      <c r="B186" s="15" t="s">
        <v>312</v>
      </c>
      <c r="C186" s="9" t="s">
        <v>113</v>
      </c>
      <c r="D186" s="9" t="s">
        <v>23</v>
      </c>
      <c r="F186" s="42">
        <v>7</v>
      </c>
      <c r="I186" s="33">
        <v>1</v>
      </c>
      <c r="J186" s="27" t="s">
        <v>14</v>
      </c>
      <c r="K186" s="11" t="s">
        <v>206</v>
      </c>
      <c r="L186" s="9" t="s">
        <v>302</v>
      </c>
      <c r="P186" s="9" t="s">
        <v>52</v>
      </c>
      <c r="Q186" s="16" t="s">
        <v>301</v>
      </c>
    </row>
    <row r="187" spans="1:18" ht="16.5">
      <c r="A187" s="15" t="s">
        <v>311</v>
      </c>
      <c r="B187" s="15" t="s">
        <v>312</v>
      </c>
      <c r="C187" s="9" t="s">
        <v>113</v>
      </c>
      <c r="D187" s="9" t="s">
        <v>23</v>
      </c>
      <c r="F187" s="42">
        <v>9.6</v>
      </c>
      <c r="I187" s="33">
        <v>1</v>
      </c>
      <c r="J187" s="27" t="s">
        <v>14</v>
      </c>
      <c r="K187" s="11" t="s">
        <v>206</v>
      </c>
      <c r="L187" s="9" t="s">
        <v>300</v>
      </c>
      <c r="P187" s="9" t="s">
        <v>52</v>
      </c>
      <c r="Q187" s="16" t="s">
        <v>301</v>
      </c>
      <c r="R187" s="9" t="s">
        <v>313</v>
      </c>
    </row>
    <row r="188" spans="5:7" ht="16.5">
      <c r="E188" s="34" t="s">
        <v>577</v>
      </c>
      <c r="F188" s="44">
        <f>AVERAGE(F185:F187)</f>
        <v>8.423333333333334</v>
      </c>
      <c r="G188" s="45"/>
    </row>
    <row r="189" spans="5:7" ht="16.5">
      <c r="E189" s="34" t="s">
        <v>578</v>
      </c>
      <c r="F189" s="44">
        <f>F188/10</f>
        <v>0.8423333333333334</v>
      </c>
      <c r="G189" s="45"/>
    </row>
    <row r="190" spans="5:7" ht="16.5">
      <c r="E190" s="34" t="s">
        <v>597</v>
      </c>
      <c r="F190" s="44">
        <f>(STDEV(F185:F187)/100)</f>
        <v>0.013174343753422125</v>
      </c>
      <c r="G190" s="45"/>
    </row>
    <row r="191" spans="5:7" ht="16.5">
      <c r="E191" s="34" t="s">
        <v>599</v>
      </c>
      <c r="F191" s="44">
        <f>(F190/SQRT(COUNT(F185:F187)))</f>
        <v>0.007606210912434929</v>
      </c>
      <c r="G191" s="45"/>
    </row>
    <row r="192" ht="16.5"/>
    <row r="193" spans="1:17" ht="16.5">
      <c r="A193" s="15" t="s">
        <v>370</v>
      </c>
      <c r="B193" s="15" t="s">
        <v>371</v>
      </c>
      <c r="C193" s="9" t="s">
        <v>113</v>
      </c>
      <c r="D193" s="9" t="s">
        <v>23</v>
      </c>
      <c r="F193" s="42">
        <v>1.1</v>
      </c>
      <c r="H193" s="9" t="s">
        <v>521</v>
      </c>
      <c r="I193" s="33">
        <v>2</v>
      </c>
      <c r="J193" s="27" t="s">
        <v>364</v>
      </c>
      <c r="K193" s="11" t="s">
        <v>41</v>
      </c>
      <c r="L193" s="9" t="s">
        <v>365</v>
      </c>
      <c r="N193" s="9" t="s">
        <v>429</v>
      </c>
      <c r="O193" s="9" t="s">
        <v>430</v>
      </c>
      <c r="P193" s="9" t="s">
        <v>19</v>
      </c>
      <c r="Q193" s="16" t="s">
        <v>373</v>
      </c>
    </row>
    <row r="194" spans="1:17" ht="16.5">
      <c r="A194" s="15" t="s">
        <v>370</v>
      </c>
      <c r="B194" s="15" t="s">
        <v>371</v>
      </c>
      <c r="C194" s="9" t="s">
        <v>113</v>
      </c>
      <c r="D194" s="9" t="s">
        <v>23</v>
      </c>
      <c r="F194" s="42">
        <v>1.13</v>
      </c>
      <c r="H194" s="9" t="s">
        <v>521</v>
      </c>
      <c r="I194" s="33">
        <v>2</v>
      </c>
      <c r="J194" s="27" t="s">
        <v>364</v>
      </c>
      <c r="K194" s="11" t="s">
        <v>41</v>
      </c>
      <c r="L194" s="9" t="s">
        <v>366</v>
      </c>
      <c r="N194" s="9" t="s">
        <v>431</v>
      </c>
      <c r="O194" s="9" t="s">
        <v>432</v>
      </c>
      <c r="P194" s="9" t="s">
        <v>19</v>
      </c>
      <c r="Q194" s="16" t="s">
        <v>373</v>
      </c>
    </row>
    <row r="195" spans="1:17" ht="16.5">
      <c r="A195" s="15" t="s">
        <v>370</v>
      </c>
      <c r="B195" s="15" t="s">
        <v>371</v>
      </c>
      <c r="C195" s="9" t="s">
        <v>113</v>
      </c>
      <c r="D195" s="9" t="s">
        <v>23</v>
      </c>
      <c r="F195" s="42">
        <v>1.03</v>
      </c>
      <c r="H195" s="9" t="s">
        <v>521</v>
      </c>
      <c r="I195" s="33">
        <v>2</v>
      </c>
      <c r="J195" s="27" t="s">
        <v>364</v>
      </c>
      <c r="K195" s="11" t="s">
        <v>41</v>
      </c>
      <c r="L195" s="9" t="s">
        <v>367</v>
      </c>
      <c r="N195" s="9" t="s">
        <v>433</v>
      </c>
      <c r="O195" s="9" t="s">
        <v>434</v>
      </c>
      <c r="P195" s="9" t="s">
        <v>19</v>
      </c>
      <c r="Q195" s="16" t="s">
        <v>373</v>
      </c>
    </row>
    <row r="196" spans="1:17" ht="16.5">
      <c r="A196" s="15" t="s">
        <v>370</v>
      </c>
      <c r="B196" s="15" t="s">
        <v>371</v>
      </c>
      <c r="C196" s="9" t="s">
        <v>113</v>
      </c>
      <c r="D196" s="9" t="s">
        <v>23</v>
      </c>
      <c r="F196" s="42">
        <v>1.4</v>
      </c>
      <c r="H196" s="9" t="s">
        <v>521</v>
      </c>
      <c r="I196" s="33">
        <v>2</v>
      </c>
      <c r="J196" s="27" t="s">
        <v>364</v>
      </c>
      <c r="K196" s="11" t="s">
        <v>41</v>
      </c>
      <c r="L196" s="9" t="s">
        <v>368</v>
      </c>
      <c r="N196" s="9" t="s">
        <v>435</v>
      </c>
      <c r="O196" s="9" t="s">
        <v>436</v>
      </c>
      <c r="P196" s="9" t="s">
        <v>19</v>
      </c>
      <c r="Q196" s="16" t="s">
        <v>373</v>
      </c>
    </row>
    <row r="197" spans="1:17" ht="16.5">
      <c r="A197" s="15" t="s">
        <v>370</v>
      </c>
      <c r="B197" s="15" t="s">
        <v>371</v>
      </c>
      <c r="C197" s="9" t="s">
        <v>113</v>
      </c>
      <c r="D197" s="9" t="s">
        <v>23</v>
      </c>
      <c r="F197" s="42">
        <v>1.07</v>
      </c>
      <c r="H197" s="9" t="s">
        <v>521</v>
      </c>
      <c r="I197" s="33">
        <v>2</v>
      </c>
      <c r="J197" s="27" t="s">
        <v>364</v>
      </c>
      <c r="K197" s="11" t="s">
        <v>41</v>
      </c>
      <c r="L197" s="9" t="s">
        <v>369</v>
      </c>
      <c r="N197" s="9" t="s">
        <v>437</v>
      </c>
      <c r="O197" s="9" t="s">
        <v>438</v>
      </c>
      <c r="P197" s="9" t="s">
        <v>19</v>
      </c>
      <c r="Q197" s="16" t="s">
        <v>373</v>
      </c>
    </row>
    <row r="198" spans="5:7" ht="16.5">
      <c r="E198" s="34" t="s">
        <v>577</v>
      </c>
      <c r="F198" s="44">
        <f>AVERAGE(F193:F197)</f>
        <v>1.1460000000000001</v>
      </c>
      <c r="G198" s="45"/>
    </row>
    <row r="199" spans="5:7" ht="16.5">
      <c r="E199" s="34" t="s">
        <v>578</v>
      </c>
      <c r="F199" s="44">
        <f>F198/10</f>
        <v>0.11460000000000001</v>
      </c>
      <c r="G199" s="45"/>
    </row>
    <row r="200" spans="5:7" ht="16.5">
      <c r="E200" s="34" t="s">
        <v>597</v>
      </c>
      <c r="F200" s="44">
        <f>(STDEV(F193:F197)/100)</f>
        <v>0.0014673104647619682</v>
      </c>
      <c r="G200" s="45"/>
    </row>
    <row r="201" spans="5:7" ht="16.5">
      <c r="E201" s="34" t="s">
        <v>599</v>
      </c>
      <c r="F201" s="44">
        <f>(F200/SQRT(COUNT(F193:F197)))</f>
        <v>0.0006562011886609141</v>
      </c>
      <c r="G201" s="45"/>
    </row>
    <row r="202" ht="16.5"/>
    <row r="203" spans="1:18" ht="16.5">
      <c r="A203" s="15" t="s">
        <v>96</v>
      </c>
      <c r="B203" s="15" t="s">
        <v>97</v>
      </c>
      <c r="C203" s="9" t="s">
        <v>16</v>
      </c>
      <c r="D203" s="9" t="s">
        <v>23</v>
      </c>
      <c r="E203" s="32" t="s">
        <v>380</v>
      </c>
      <c r="F203" s="42">
        <v>5.15</v>
      </c>
      <c r="I203" s="33">
        <v>1</v>
      </c>
      <c r="J203" s="27" t="s">
        <v>98</v>
      </c>
      <c r="K203" s="17" t="s">
        <v>207</v>
      </c>
      <c r="L203" s="9" t="s">
        <v>208</v>
      </c>
      <c r="P203" s="9" t="s">
        <v>19</v>
      </c>
      <c r="Q203" s="16" t="s">
        <v>99</v>
      </c>
      <c r="R203" s="9" t="s">
        <v>100</v>
      </c>
    </row>
    <row r="204" spans="5:11" ht="16.5">
      <c r="E204" s="34" t="s">
        <v>577</v>
      </c>
      <c r="F204" s="44">
        <f>AVERAGE(F203)</f>
        <v>5.15</v>
      </c>
      <c r="G204" s="45"/>
      <c r="K204" s="17"/>
    </row>
    <row r="205" spans="5:11" ht="16.5">
      <c r="E205" s="34" t="s">
        <v>578</v>
      </c>
      <c r="F205" s="44">
        <f>F204/10</f>
        <v>0.515</v>
      </c>
      <c r="G205" s="45"/>
      <c r="K205" s="17"/>
    </row>
    <row r="206" spans="5:11" ht="16.5">
      <c r="E206" s="34" t="s">
        <v>597</v>
      </c>
      <c r="F206" s="44">
        <v>0</v>
      </c>
      <c r="K206" s="17"/>
    </row>
    <row r="207" spans="5:11" ht="16.5">
      <c r="E207" s="34" t="s">
        <v>599</v>
      </c>
      <c r="F207" s="44">
        <v>0</v>
      </c>
      <c r="K207" s="17"/>
    </row>
    <row r="208" ht="16.5">
      <c r="K208" s="17"/>
    </row>
    <row r="209" spans="1:18" ht="16.5">
      <c r="A209" s="15" t="s">
        <v>96</v>
      </c>
      <c r="B209" s="15" t="s">
        <v>101</v>
      </c>
      <c r="C209" s="9" t="s">
        <v>590</v>
      </c>
      <c r="F209" s="42">
        <v>16.8</v>
      </c>
      <c r="I209" s="33">
        <v>2</v>
      </c>
      <c r="J209" s="27" t="s">
        <v>575</v>
      </c>
      <c r="K209" s="11" t="s">
        <v>49</v>
      </c>
      <c r="L209" s="9" t="s">
        <v>49</v>
      </c>
      <c r="P209" s="9" t="s">
        <v>19</v>
      </c>
      <c r="Q209" s="16" t="s">
        <v>404</v>
      </c>
      <c r="R209" s="9" t="s">
        <v>386</v>
      </c>
    </row>
    <row r="210" spans="1:18" ht="16.5">
      <c r="A210" s="15" t="s">
        <v>96</v>
      </c>
      <c r="B210" s="15" t="s">
        <v>101</v>
      </c>
      <c r="C210" s="9" t="s">
        <v>590</v>
      </c>
      <c r="D210" s="9" t="s">
        <v>23</v>
      </c>
      <c r="E210" s="32">
        <v>2.24</v>
      </c>
      <c r="F210" s="42">
        <v>22.4</v>
      </c>
      <c r="I210" s="33">
        <v>2</v>
      </c>
      <c r="J210" s="27" t="s">
        <v>102</v>
      </c>
      <c r="K210" s="11" t="s">
        <v>24</v>
      </c>
      <c r="L210" s="9" t="s">
        <v>24</v>
      </c>
      <c r="P210" s="9" t="s">
        <v>19</v>
      </c>
      <c r="Q210" s="16" t="s">
        <v>103</v>
      </c>
      <c r="R210" s="16"/>
    </row>
    <row r="211" spans="1:18" ht="16.5">
      <c r="A211" s="15" t="s">
        <v>96</v>
      </c>
      <c r="B211" s="15" t="s">
        <v>101</v>
      </c>
      <c r="C211" s="9" t="s">
        <v>590</v>
      </c>
      <c r="F211" s="42">
        <v>8</v>
      </c>
      <c r="I211" s="33">
        <v>2</v>
      </c>
      <c r="J211" s="27" t="s">
        <v>575</v>
      </c>
      <c r="K211" s="11" t="s">
        <v>206</v>
      </c>
      <c r="L211" s="9" t="s">
        <v>42</v>
      </c>
      <c r="P211" s="9" t="s">
        <v>52</v>
      </c>
      <c r="Q211" s="16" t="s">
        <v>378</v>
      </c>
      <c r="R211" s="9" t="s">
        <v>387</v>
      </c>
    </row>
    <row r="212" spans="5:7" ht="16.5">
      <c r="E212" s="34" t="s">
        <v>577</v>
      </c>
      <c r="F212" s="44">
        <f>AVERAGE(F209:F211)</f>
        <v>15.733333333333334</v>
      </c>
      <c r="G212" s="45"/>
    </row>
    <row r="213" spans="5:7" ht="16.5">
      <c r="E213" s="34" t="s">
        <v>578</v>
      </c>
      <c r="F213" s="44">
        <f>F212/10</f>
        <v>1.5733333333333335</v>
      </c>
      <c r="G213" s="45"/>
    </row>
    <row r="214" spans="5:7" ht="16.5">
      <c r="E214" s="34" t="s">
        <v>597</v>
      </c>
      <c r="F214" s="44">
        <f>(STDEV(F209:F211)/100)</f>
        <v>0.07259017380701974</v>
      </c>
      <c r="G214" s="45"/>
    </row>
    <row r="215" spans="5:7" ht="16.5">
      <c r="E215" s="34" t="s">
        <v>599</v>
      </c>
      <c r="F215" s="44">
        <f>(F214/SQRT(COUNT(F209:F211)))</f>
        <v>0.04190995638800457</v>
      </c>
      <c r="G215" s="45"/>
    </row>
    <row r="216" ht="16.5"/>
    <row r="217" spans="1:21" ht="16.5">
      <c r="A217" s="15" t="s">
        <v>104</v>
      </c>
      <c r="B217" s="15" t="s">
        <v>170</v>
      </c>
      <c r="C217" s="9" t="s">
        <v>75</v>
      </c>
      <c r="D217" s="9" t="s">
        <v>463</v>
      </c>
      <c r="E217" s="31"/>
      <c r="F217" s="42">
        <v>1.8</v>
      </c>
      <c r="H217" s="9" t="s">
        <v>534</v>
      </c>
      <c r="I217" s="33">
        <v>1</v>
      </c>
      <c r="J217" s="27" t="s">
        <v>395</v>
      </c>
      <c r="K217" s="9" t="s">
        <v>206</v>
      </c>
      <c r="L217" s="9" t="s">
        <v>517</v>
      </c>
      <c r="N217" s="9">
        <v>25.058167</v>
      </c>
      <c r="O217" s="9">
        <v>-80.399557</v>
      </c>
      <c r="P217" s="9" t="s">
        <v>19</v>
      </c>
      <c r="Q217" s="9" t="s">
        <v>486</v>
      </c>
      <c r="T217" s="16"/>
      <c r="U217" s="9"/>
    </row>
    <row r="218" spans="1:21" ht="16.5">
      <c r="A218" s="15" t="s">
        <v>104</v>
      </c>
      <c r="B218" s="15" t="s">
        <v>170</v>
      </c>
      <c r="C218" s="9" t="s">
        <v>75</v>
      </c>
      <c r="D218" s="9" t="s">
        <v>463</v>
      </c>
      <c r="E218" s="31"/>
      <c r="F218" s="42">
        <v>1.56</v>
      </c>
      <c r="H218" s="9" t="s">
        <v>534</v>
      </c>
      <c r="I218" s="33">
        <v>1</v>
      </c>
      <c r="J218" s="27" t="s">
        <v>395</v>
      </c>
      <c r="K218" s="9" t="s">
        <v>206</v>
      </c>
      <c r="L218" s="9" t="s">
        <v>517</v>
      </c>
      <c r="N218" s="9">
        <v>24.8088</v>
      </c>
      <c r="O218" s="9">
        <v>-80.768277</v>
      </c>
      <c r="P218" s="9" t="s">
        <v>19</v>
      </c>
      <c r="Q218" s="9" t="s">
        <v>486</v>
      </c>
      <c r="T218" s="16"/>
      <c r="U218" s="9"/>
    </row>
    <row r="219" spans="1:21" ht="16.5">
      <c r="A219" s="15" t="s">
        <v>104</v>
      </c>
      <c r="B219" s="15" t="s">
        <v>170</v>
      </c>
      <c r="C219" s="9" t="s">
        <v>75</v>
      </c>
      <c r="D219" s="9" t="s">
        <v>463</v>
      </c>
      <c r="E219" s="31"/>
      <c r="F219" s="42">
        <v>1.8</v>
      </c>
      <c r="H219" s="9" t="s">
        <v>534</v>
      </c>
      <c r="I219" s="33">
        <v>1</v>
      </c>
      <c r="J219" s="27" t="s">
        <v>395</v>
      </c>
      <c r="K219" s="9" t="s">
        <v>206</v>
      </c>
      <c r="L219" s="9" t="s">
        <v>517</v>
      </c>
      <c r="N219" s="9">
        <v>24.56601</v>
      </c>
      <c r="O219" s="9">
        <v>-81.449878</v>
      </c>
      <c r="P219" s="9" t="s">
        <v>19</v>
      </c>
      <c r="Q219" s="9" t="s">
        <v>486</v>
      </c>
      <c r="T219" s="16"/>
      <c r="U219" s="9"/>
    </row>
    <row r="220" spans="1:21" ht="16.5">
      <c r="A220" s="15" t="s">
        <v>104</v>
      </c>
      <c r="B220" s="15" t="s">
        <v>170</v>
      </c>
      <c r="C220" s="9" t="s">
        <v>75</v>
      </c>
      <c r="D220" s="9" t="s">
        <v>463</v>
      </c>
      <c r="E220" s="31"/>
      <c r="F220" s="42">
        <v>3.6</v>
      </c>
      <c r="H220" s="9" t="s">
        <v>535</v>
      </c>
      <c r="I220" s="33">
        <v>1</v>
      </c>
      <c r="J220" s="27" t="s">
        <v>395</v>
      </c>
      <c r="K220" s="9" t="s">
        <v>206</v>
      </c>
      <c r="L220" s="9" t="s">
        <v>517</v>
      </c>
      <c r="N220" s="9">
        <v>25.058167</v>
      </c>
      <c r="O220" s="9">
        <v>-80.399557</v>
      </c>
      <c r="P220" s="9" t="s">
        <v>19</v>
      </c>
      <c r="Q220" s="9" t="s">
        <v>486</v>
      </c>
      <c r="T220" s="16"/>
      <c r="U220" s="9"/>
    </row>
    <row r="221" spans="1:21" ht="16.5">
      <c r="A221" s="15" t="s">
        <v>104</v>
      </c>
      <c r="B221" s="15" t="s">
        <v>170</v>
      </c>
      <c r="C221" s="9" t="s">
        <v>75</v>
      </c>
      <c r="D221" s="9" t="s">
        <v>463</v>
      </c>
      <c r="E221" s="31"/>
      <c r="F221" s="42">
        <v>4.32</v>
      </c>
      <c r="H221" s="9" t="s">
        <v>535</v>
      </c>
      <c r="I221" s="33">
        <v>1</v>
      </c>
      <c r="J221" s="27" t="s">
        <v>395</v>
      </c>
      <c r="K221" s="9" t="s">
        <v>206</v>
      </c>
      <c r="L221" s="9" t="s">
        <v>517</v>
      </c>
      <c r="N221" s="9">
        <v>24.8088</v>
      </c>
      <c r="O221" s="9">
        <v>-80.768277</v>
      </c>
      <c r="P221" s="9" t="s">
        <v>19</v>
      </c>
      <c r="Q221" s="9" t="s">
        <v>486</v>
      </c>
      <c r="T221" s="16"/>
      <c r="U221" s="9"/>
    </row>
    <row r="222" spans="1:21" ht="16.5">
      <c r="A222" s="15" t="s">
        <v>104</v>
      </c>
      <c r="B222" s="15" t="s">
        <v>170</v>
      </c>
      <c r="C222" s="9" t="s">
        <v>75</v>
      </c>
      <c r="D222" s="9" t="s">
        <v>463</v>
      </c>
      <c r="E222" s="31"/>
      <c r="F222" s="42">
        <v>3.84</v>
      </c>
      <c r="H222" s="9" t="s">
        <v>535</v>
      </c>
      <c r="I222" s="33">
        <v>1</v>
      </c>
      <c r="J222" s="27" t="s">
        <v>395</v>
      </c>
      <c r="K222" s="9" t="s">
        <v>206</v>
      </c>
      <c r="L222" s="9" t="s">
        <v>517</v>
      </c>
      <c r="N222" s="9">
        <v>24.56601</v>
      </c>
      <c r="O222" s="9">
        <v>-81.449878</v>
      </c>
      <c r="P222" s="9" t="s">
        <v>19</v>
      </c>
      <c r="Q222" s="9" t="s">
        <v>486</v>
      </c>
      <c r="T222" s="16"/>
      <c r="U222" s="9"/>
    </row>
    <row r="223" spans="1:21" ht="16.5">
      <c r="A223" s="15" t="s">
        <v>104</v>
      </c>
      <c r="B223" s="15" t="s">
        <v>170</v>
      </c>
      <c r="C223" s="9" t="s">
        <v>75</v>
      </c>
      <c r="D223" s="9" t="s">
        <v>463</v>
      </c>
      <c r="E223" s="31" t="s">
        <v>536</v>
      </c>
      <c r="F223" s="42">
        <v>5.52</v>
      </c>
      <c r="H223" s="9" t="s">
        <v>534</v>
      </c>
      <c r="I223" s="33">
        <v>1</v>
      </c>
      <c r="J223" s="27" t="s">
        <v>395</v>
      </c>
      <c r="K223" s="9" t="s">
        <v>206</v>
      </c>
      <c r="L223" s="9" t="s">
        <v>517</v>
      </c>
      <c r="N223" s="9">
        <v>25.058167</v>
      </c>
      <c r="O223" s="9">
        <v>-80.399557</v>
      </c>
      <c r="P223" s="9" t="s">
        <v>19</v>
      </c>
      <c r="Q223" s="9" t="s">
        <v>486</v>
      </c>
      <c r="T223" s="16"/>
      <c r="U223" s="9"/>
    </row>
    <row r="224" spans="1:21" ht="16.5">
      <c r="A224" s="15" t="s">
        <v>104</v>
      </c>
      <c r="B224" s="15" t="s">
        <v>170</v>
      </c>
      <c r="C224" s="9" t="s">
        <v>75</v>
      </c>
      <c r="D224" s="9" t="s">
        <v>463</v>
      </c>
      <c r="E224" s="31" t="s">
        <v>536</v>
      </c>
      <c r="F224" s="42">
        <v>1.92</v>
      </c>
      <c r="H224" s="9" t="s">
        <v>534</v>
      </c>
      <c r="I224" s="33">
        <v>1</v>
      </c>
      <c r="J224" s="27" t="s">
        <v>395</v>
      </c>
      <c r="K224" s="9" t="s">
        <v>206</v>
      </c>
      <c r="L224" s="9" t="s">
        <v>517</v>
      </c>
      <c r="N224" s="9">
        <v>24.8088</v>
      </c>
      <c r="O224" s="9">
        <v>-80.768277</v>
      </c>
      <c r="P224" s="9" t="s">
        <v>19</v>
      </c>
      <c r="Q224" s="9" t="s">
        <v>486</v>
      </c>
      <c r="T224" s="16"/>
      <c r="U224" s="9"/>
    </row>
    <row r="225" spans="1:21" ht="16.5">
      <c r="A225" s="15" t="s">
        <v>104</v>
      </c>
      <c r="B225" s="15" t="s">
        <v>170</v>
      </c>
      <c r="C225" s="9" t="s">
        <v>75</v>
      </c>
      <c r="D225" s="9" t="s">
        <v>463</v>
      </c>
      <c r="E225" s="31" t="s">
        <v>536</v>
      </c>
      <c r="F225" s="42">
        <v>3.96</v>
      </c>
      <c r="H225" s="9" t="s">
        <v>534</v>
      </c>
      <c r="I225" s="33">
        <v>1</v>
      </c>
      <c r="J225" s="27" t="s">
        <v>395</v>
      </c>
      <c r="K225" s="9" t="s">
        <v>206</v>
      </c>
      <c r="L225" s="9" t="s">
        <v>517</v>
      </c>
      <c r="N225" s="9">
        <v>24.56601</v>
      </c>
      <c r="O225" s="9">
        <v>-81.449878</v>
      </c>
      <c r="P225" s="9" t="s">
        <v>19</v>
      </c>
      <c r="Q225" s="9" t="s">
        <v>486</v>
      </c>
      <c r="T225" s="16"/>
      <c r="U225" s="9"/>
    </row>
    <row r="226" spans="1:21" ht="16.5">
      <c r="A226" s="15" t="s">
        <v>104</v>
      </c>
      <c r="B226" s="15" t="s">
        <v>170</v>
      </c>
      <c r="C226" s="9" t="s">
        <v>75</v>
      </c>
      <c r="D226" s="9" t="s">
        <v>463</v>
      </c>
      <c r="E226" s="31" t="s">
        <v>536</v>
      </c>
      <c r="F226" s="42">
        <v>5.04</v>
      </c>
      <c r="H226" s="9" t="s">
        <v>535</v>
      </c>
      <c r="I226" s="33">
        <v>1</v>
      </c>
      <c r="J226" s="27" t="s">
        <v>395</v>
      </c>
      <c r="K226" s="9" t="s">
        <v>206</v>
      </c>
      <c r="L226" s="9" t="s">
        <v>517</v>
      </c>
      <c r="N226" s="9">
        <v>25.058167</v>
      </c>
      <c r="O226" s="9">
        <v>-80.399557</v>
      </c>
      <c r="P226" s="9" t="s">
        <v>19</v>
      </c>
      <c r="Q226" s="9" t="s">
        <v>486</v>
      </c>
      <c r="T226" s="16"/>
      <c r="U226" s="9"/>
    </row>
    <row r="227" spans="1:21" ht="16.5">
      <c r="A227" s="15" t="s">
        <v>104</v>
      </c>
      <c r="B227" s="15" t="s">
        <v>170</v>
      </c>
      <c r="C227" s="9" t="s">
        <v>75</v>
      </c>
      <c r="D227" s="9" t="s">
        <v>463</v>
      </c>
      <c r="E227" s="31" t="s">
        <v>536</v>
      </c>
      <c r="F227" s="42">
        <v>6.36</v>
      </c>
      <c r="H227" s="9" t="s">
        <v>535</v>
      </c>
      <c r="I227" s="33">
        <v>1</v>
      </c>
      <c r="J227" s="27" t="s">
        <v>395</v>
      </c>
      <c r="K227" s="9" t="s">
        <v>206</v>
      </c>
      <c r="L227" s="9" t="s">
        <v>517</v>
      </c>
      <c r="N227" s="9">
        <v>24.8088</v>
      </c>
      <c r="O227" s="9">
        <v>-80.768277</v>
      </c>
      <c r="P227" s="9" t="s">
        <v>19</v>
      </c>
      <c r="Q227" s="9" t="s">
        <v>486</v>
      </c>
      <c r="T227" s="16"/>
      <c r="U227" s="9"/>
    </row>
    <row r="228" spans="1:21" ht="16.5">
      <c r="A228" s="15" t="s">
        <v>104</v>
      </c>
      <c r="B228" s="15" t="s">
        <v>170</v>
      </c>
      <c r="C228" s="9" t="s">
        <v>75</v>
      </c>
      <c r="D228" s="9" t="s">
        <v>463</v>
      </c>
      <c r="E228" s="31" t="s">
        <v>536</v>
      </c>
      <c r="F228" s="42">
        <v>5.76</v>
      </c>
      <c r="H228" s="9" t="s">
        <v>535</v>
      </c>
      <c r="I228" s="33">
        <v>1</v>
      </c>
      <c r="J228" s="27" t="s">
        <v>395</v>
      </c>
      <c r="K228" s="9" t="s">
        <v>206</v>
      </c>
      <c r="L228" s="9" t="s">
        <v>517</v>
      </c>
      <c r="N228" s="9">
        <v>24.56601</v>
      </c>
      <c r="O228" s="9">
        <v>-81.449878</v>
      </c>
      <c r="P228" s="9" t="s">
        <v>19</v>
      </c>
      <c r="Q228" s="9" t="s">
        <v>486</v>
      </c>
      <c r="T228" s="16"/>
      <c r="U228" s="9"/>
    </row>
    <row r="229" spans="4:21" ht="16.5">
      <c r="D229" s="7" t="s">
        <v>579</v>
      </c>
      <c r="E229" s="34" t="s">
        <v>577</v>
      </c>
      <c r="F229" s="44">
        <f>AVERAGE(F217:F228)</f>
        <v>3.7899999999999996</v>
      </c>
      <c r="G229" s="45"/>
      <c r="K229" s="9"/>
      <c r="Q229" s="9"/>
      <c r="T229" s="16"/>
      <c r="U229" s="9"/>
    </row>
    <row r="230" spans="5:21" ht="16.5">
      <c r="E230" s="34" t="s">
        <v>578</v>
      </c>
      <c r="F230" s="44">
        <f>F229/10</f>
        <v>0.37899999999999995</v>
      </c>
      <c r="G230" s="45"/>
      <c r="K230" s="9"/>
      <c r="Q230" s="9"/>
      <c r="T230" s="16"/>
      <c r="U230" s="9"/>
    </row>
    <row r="231" spans="5:21" ht="16.5">
      <c r="E231" s="34" t="s">
        <v>597</v>
      </c>
      <c r="F231" s="44">
        <f>(STDEV(F217:F228)/100)</f>
        <v>0.016997219023871368</v>
      </c>
      <c r="G231" s="45"/>
      <c r="K231" s="9"/>
      <c r="Q231" s="9"/>
      <c r="T231" s="16"/>
      <c r="U231" s="9"/>
    </row>
    <row r="232" spans="5:21" ht="16.5">
      <c r="E232" s="34" t="s">
        <v>599</v>
      </c>
      <c r="F232" s="44">
        <f>(F231/SQRT(COUNT(F217:F228)))</f>
        <v>0.004906674489453582</v>
      </c>
      <c r="G232" s="45"/>
      <c r="K232" s="9"/>
      <c r="Q232" s="9"/>
      <c r="T232" s="16"/>
      <c r="U232" s="9"/>
    </row>
    <row r="233" spans="5:21" ht="16.5">
      <c r="E233" s="31"/>
      <c r="K233" s="9"/>
      <c r="Q233" s="9"/>
      <c r="T233" s="16"/>
      <c r="U233" s="9"/>
    </row>
    <row r="234" spans="1:17" ht="16.5">
      <c r="A234" s="15" t="s">
        <v>104</v>
      </c>
      <c r="B234" s="15" t="s">
        <v>170</v>
      </c>
      <c r="C234" s="9" t="s">
        <v>75</v>
      </c>
      <c r="E234" s="32">
        <v>0.45</v>
      </c>
      <c r="F234" s="42">
        <v>4.5</v>
      </c>
      <c r="I234" s="33">
        <v>2</v>
      </c>
      <c r="J234" s="27">
        <v>12.2</v>
      </c>
      <c r="K234" s="11" t="s">
        <v>207</v>
      </c>
      <c r="L234" s="9" t="s">
        <v>61</v>
      </c>
      <c r="P234" s="9" t="s">
        <v>19</v>
      </c>
      <c r="Q234" s="16" t="s">
        <v>62</v>
      </c>
    </row>
    <row r="235" spans="1:17" ht="16.5">
      <c r="A235" s="15" t="s">
        <v>104</v>
      </c>
      <c r="B235" s="15" t="s">
        <v>170</v>
      </c>
      <c r="C235" s="9" t="s">
        <v>75</v>
      </c>
      <c r="E235" s="32">
        <v>0.32</v>
      </c>
      <c r="F235" s="42">
        <v>3.2</v>
      </c>
      <c r="I235" s="33">
        <v>2</v>
      </c>
      <c r="J235" s="27">
        <v>17</v>
      </c>
      <c r="K235" s="11" t="s">
        <v>207</v>
      </c>
      <c r="L235" s="9" t="s">
        <v>61</v>
      </c>
      <c r="P235" s="9" t="s">
        <v>19</v>
      </c>
      <c r="Q235" s="16" t="s">
        <v>62</v>
      </c>
    </row>
    <row r="236" spans="1:17" ht="16.5">
      <c r="A236" s="15" t="s">
        <v>104</v>
      </c>
      <c r="B236" s="15" t="s">
        <v>170</v>
      </c>
      <c r="C236" s="9" t="s">
        <v>75</v>
      </c>
      <c r="E236" s="32">
        <v>0.34</v>
      </c>
      <c r="F236" s="42">
        <v>3.4</v>
      </c>
      <c r="I236" s="33">
        <v>2</v>
      </c>
      <c r="J236" s="27">
        <v>18.3</v>
      </c>
      <c r="K236" s="11" t="s">
        <v>207</v>
      </c>
      <c r="L236" s="9" t="s">
        <v>61</v>
      </c>
      <c r="P236" s="9" t="s">
        <v>19</v>
      </c>
      <c r="Q236" s="16" t="s">
        <v>62</v>
      </c>
    </row>
    <row r="237" spans="1:17" ht="16.5">
      <c r="A237" s="15" t="s">
        <v>104</v>
      </c>
      <c r="B237" s="15" t="s">
        <v>170</v>
      </c>
      <c r="C237" s="9" t="s">
        <v>75</v>
      </c>
      <c r="E237" s="32">
        <v>0.29</v>
      </c>
      <c r="F237" s="42">
        <v>2.9</v>
      </c>
      <c r="I237" s="33">
        <v>2</v>
      </c>
      <c r="J237" s="27">
        <v>24.4</v>
      </c>
      <c r="K237" s="11" t="s">
        <v>207</v>
      </c>
      <c r="L237" s="9" t="s">
        <v>61</v>
      </c>
      <c r="P237" s="9" t="s">
        <v>19</v>
      </c>
      <c r="Q237" s="16" t="s">
        <v>62</v>
      </c>
    </row>
    <row r="238" spans="1:17" ht="16.5">
      <c r="A238" s="15" t="s">
        <v>104</v>
      </c>
      <c r="B238" s="15" t="s">
        <v>170</v>
      </c>
      <c r="C238" s="9" t="s">
        <v>75</v>
      </c>
      <c r="D238" s="9" t="s">
        <v>58</v>
      </c>
      <c r="E238" s="32" t="s">
        <v>171</v>
      </c>
      <c r="F238" s="42">
        <v>4.4</v>
      </c>
      <c r="H238" s="9" t="s">
        <v>21</v>
      </c>
      <c r="I238" s="33">
        <v>2</v>
      </c>
      <c r="J238" s="27">
        <v>10</v>
      </c>
      <c r="K238" s="11" t="s">
        <v>41</v>
      </c>
      <c r="L238" s="9" t="s">
        <v>211</v>
      </c>
      <c r="P238" s="9" t="s">
        <v>19</v>
      </c>
      <c r="Q238" s="16" t="s">
        <v>60</v>
      </c>
    </row>
    <row r="239" spans="1:17" ht="16.5">
      <c r="A239" s="15" t="s">
        <v>104</v>
      </c>
      <c r="B239" s="15" t="s">
        <v>170</v>
      </c>
      <c r="C239" s="9" t="s">
        <v>75</v>
      </c>
      <c r="D239" s="9" t="s">
        <v>58</v>
      </c>
      <c r="E239" s="32" t="s">
        <v>172</v>
      </c>
      <c r="F239" s="42">
        <v>7.25</v>
      </c>
      <c r="H239" s="9" t="s">
        <v>21</v>
      </c>
      <c r="I239" s="33">
        <v>2</v>
      </c>
      <c r="J239" s="27">
        <v>20</v>
      </c>
      <c r="K239" s="11" t="s">
        <v>41</v>
      </c>
      <c r="L239" s="9" t="s">
        <v>211</v>
      </c>
      <c r="P239" s="9" t="s">
        <v>19</v>
      </c>
      <c r="Q239" s="16" t="s">
        <v>60</v>
      </c>
    </row>
    <row r="240" spans="1:17" ht="16.5">
      <c r="A240" s="15" t="s">
        <v>104</v>
      </c>
      <c r="B240" s="15" t="s">
        <v>170</v>
      </c>
      <c r="C240" s="9" t="s">
        <v>75</v>
      </c>
      <c r="D240" s="9" t="s">
        <v>58</v>
      </c>
      <c r="E240" s="32" t="s">
        <v>173</v>
      </c>
      <c r="F240" s="42">
        <v>4</v>
      </c>
      <c r="H240" s="9" t="s">
        <v>21</v>
      </c>
      <c r="I240" s="33">
        <v>2</v>
      </c>
      <c r="J240" s="27">
        <v>30</v>
      </c>
      <c r="K240" s="11" t="s">
        <v>41</v>
      </c>
      <c r="L240" s="9" t="s">
        <v>211</v>
      </c>
      <c r="P240" s="9" t="s">
        <v>19</v>
      </c>
      <c r="Q240" s="16" t="s">
        <v>60</v>
      </c>
    </row>
    <row r="241" spans="1:17" ht="16.5">
      <c r="A241" s="15" t="s">
        <v>104</v>
      </c>
      <c r="B241" s="15" t="s">
        <v>170</v>
      </c>
      <c r="C241" s="9" t="s">
        <v>75</v>
      </c>
      <c r="F241" s="42">
        <v>3.2</v>
      </c>
      <c r="I241" s="33">
        <v>2</v>
      </c>
      <c r="J241" s="27" t="s">
        <v>575</v>
      </c>
      <c r="K241" s="11" t="s">
        <v>206</v>
      </c>
      <c r="L241" s="9" t="s">
        <v>42</v>
      </c>
      <c r="P241" s="9" t="s">
        <v>52</v>
      </c>
      <c r="Q241" s="16" t="s">
        <v>376</v>
      </c>
    </row>
    <row r="242" spans="1:17" ht="16.5">
      <c r="A242" s="15" t="s">
        <v>104</v>
      </c>
      <c r="B242" s="15" t="s">
        <v>170</v>
      </c>
      <c r="C242" s="9" t="s">
        <v>75</v>
      </c>
      <c r="D242" s="9" t="s">
        <v>23</v>
      </c>
      <c r="F242" s="42">
        <v>6.4</v>
      </c>
      <c r="H242" s="9" t="s">
        <v>21</v>
      </c>
      <c r="I242" s="33">
        <v>2</v>
      </c>
      <c r="J242" s="27" t="s">
        <v>364</v>
      </c>
      <c r="K242" s="11" t="s">
        <v>41</v>
      </c>
      <c r="L242" s="9" t="s">
        <v>366</v>
      </c>
      <c r="N242" s="9" t="s">
        <v>431</v>
      </c>
      <c r="O242" s="9" t="s">
        <v>432</v>
      </c>
      <c r="P242" s="9" t="s">
        <v>19</v>
      </c>
      <c r="Q242" s="16" t="s">
        <v>373</v>
      </c>
    </row>
    <row r="243" spans="1:17" ht="16.5">
      <c r="A243" s="15" t="s">
        <v>104</v>
      </c>
      <c r="B243" s="15" t="s">
        <v>170</v>
      </c>
      <c r="C243" s="9" t="s">
        <v>75</v>
      </c>
      <c r="D243" s="9" t="s">
        <v>23</v>
      </c>
      <c r="F243" s="42">
        <v>6.5</v>
      </c>
      <c r="H243" s="9" t="s">
        <v>21</v>
      </c>
      <c r="I243" s="33">
        <v>2</v>
      </c>
      <c r="J243" s="27" t="s">
        <v>364</v>
      </c>
      <c r="K243" s="11" t="s">
        <v>41</v>
      </c>
      <c r="L243" s="9" t="s">
        <v>368</v>
      </c>
      <c r="N243" s="9" t="s">
        <v>435</v>
      </c>
      <c r="O243" s="9" t="s">
        <v>436</v>
      </c>
      <c r="P243" s="9" t="s">
        <v>19</v>
      </c>
      <c r="Q243" s="16" t="s">
        <v>373</v>
      </c>
    </row>
    <row r="244" spans="1:21" ht="16.5">
      <c r="A244" s="15" t="s">
        <v>104</v>
      </c>
      <c r="B244" s="15" t="s">
        <v>170</v>
      </c>
      <c r="C244" s="9" t="s">
        <v>75</v>
      </c>
      <c r="D244" s="9" t="s">
        <v>461</v>
      </c>
      <c r="E244" s="31"/>
      <c r="F244" s="42">
        <v>4.36</v>
      </c>
      <c r="H244" s="9" t="s">
        <v>521</v>
      </c>
      <c r="I244" s="33">
        <v>2</v>
      </c>
      <c r="J244" s="27" t="s">
        <v>537</v>
      </c>
      <c r="K244" s="9" t="s">
        <v>212</v>
      </c>
      <c r="L244" s="9" t="s">
        <v>538</v>
      </c>
      <c r="N244" s="9">
        <v>16.796983</v>
      </c>
      <c r="O244" s="9">
        <v>-88.084388</v>
      </c>
      <c r="P244" s="9" t="s">
        <v>19</v>
      </c>
      <c r="Q244" s="9" t="s">
        <v>487</v>
      </c>
      <c r="T244" s="16"/>
      <c r="U244" s="9"/>
    </row>
    <row r="245" spans="4:21" ht="16.5">
      <c r="D245" s="7" t="s">
        <v>582</v>
      </c>
      <c r="E245" s="34" t="s">
        <v>577</v>
      </c>
      <c r="F245" s="44">
        <f>AVERAGE(F234:F244)</f>
        <v>4.555454545454546</v>
      </c>
      <c r="G245" s="45"/>
      <c r="K245" s="9"/>
      <c r="Q245" s="9"/>
      <c r="T245" s="16"/>
      <c r="U245" s="9"/>
    </row>
    <row r="246" spans="5:21" ht="16.5">
      <c r="E246" s="34" t="s">
        <v>578</v>
      </c>
      <c r="F246" s="44">
        <f>F245/10</f>
        <v>0.4555454545454546</v>
      </c>
      <c r="G246" s="45"/>
      <c r="K246" s="9"/>
      <c r="Q246" s="9"/>
      <c r="T246" s="16"/>
      <c r="U246" s="9"/>
    </row>
    <row r="247" spans="5:21" ht="16.5">
      <c r="E247" s="34" t="s">
        <v>597</v>
      </c>
      <c r="F247" s="44">
        <f>(STDEV(F234:F244)/100)</f>
        <v>0.015022740338324682</v>
      </c>
      <c r="G247" s="45"/>
      <c r="K247" s="9"/>
      <c r="Q247" s="9"/>
      <c r="T247" s="16"/>
      <c r="U247" s="9"/>
    </row>
    <row r="248" spans="5:21" ht="16.5">
      <c r="E248" s="34" t="s">
        <v>599</v>
      </c>
      <c r="F248" s="44">
        <f>(F247/SQRT(COUNT(F234:F244)))</f>
        <v>0.004529526638650883</v>
      </c>
      <c r="G248" s="45"/>
      <c r="K248" s="9"/>
      <c r="Q248" s="9"/>
      <c r="T248" s="16"/>
      <c r="U248" s="9"/>
    </row>
    <row r="249" spans="5:21" ht="16.5">
      <c r="E249" s="31"/>
      <c r="K249" s="9"/>
      <c r="Q249" s="9"/>
      <c r="T249" s="16"/>
      <c r="U249" s="9"/>
    </row>
    <row r="250" spans="1:17" ht="16.5">
      <c r="A250" s="15" t="s">
        <v>298</v>
      </c>
      <c r="B250" s="15" t="s">
        <v>299</v>
      </c>
      <c r="C250" s="9" t="s">
        <v>16</v>
      </c>
      <c r="D250" s="9" t="s">
        <v>23</v>
      </c>
      <c r="F250" s="42">
        <v>12.7</v>
      </c>
      <c r="I250" s="33">
        <v>1</v>
      </c>
      <c r="J250" s="27" t="s">
        <v>14</v>
      </c>
      <c r="K250" s="11" t="s">
        <v>206</v>
      </c>
      <c r="L250" s="9" t="s">
        <v>300</v>
      </c>
      <c r="P250" s="9" t="s">
        <v>52</v>
      </c>
      <c r="Q250" s="16" t="s">
        <v>301</v>
      </c>
    </row>
    <row r="251" spans="1:17" ht="16.5">
      <c r="A251" s="15" t="s">
        <v>298</v>
      </c>
      <c r="B251" s="15" t="s">
        <v>299</v>
      </c>
      <c r="C251" s="9" t="s">
        <v>16</v>
      </c>
      <c r="D251" s="9" t="s">
        <v>23</v>
      </c>
      <c r="F251" s="42">
        <v>22.61</v>
      </c>
      <c r="I251" s="33">
        <v>1</v>
      </c>
      <c r="J251" s="27" t="s">
        <v>14</v>
      </c>
      <c r="K251" s="11" t="s">
        <v>206</v>
      </c>
      <c r="L251" s="9" t="s">
        <v>302</v>
      </c>
      <c r="P251" s="9" t="s">
        <v>52</v>
      </c>
      <c r="Q251" s="16" t="s">
        <v>301</v>
      </c>
    </row>
    <row r="252" spans="5:7" ht="16.5">
      <c r="E252" s="34" t="s">
        <v>577</v>
      </c>
      <c r="F252" s="44">
        <f>AVERAGE(F250:F251)</f>
        <v>17.655</v>
      </c>
      <c r="G252" s="45"/>
    </row>
    <row r="253" spans="5:7" ht="16.5">
      <c r="E253" s="34" t="s">
        <v>578</v>
      </c>
      <c r="F253" s="44">
        <f>F252/10</f>
        <v>1.7655</v>
      </c>
      <c r="G253" s="45"/>
    </row>
    <row r="254" spans="5:7" ht="16.5">
      <c r="E254" s="34" t="s">
        <v>597</v>
      </c>
      <c r="F254" s="44">
        <f>(STDEV(F250:F251)/100)</f>
        <v>0.07007428201558671</v>
      </c>
      <c r="G254" s="45"/>
    </row>
    <row r="255" spans="5:7" ht="16.5">
      <c r="E255" s="34" t="s">
        <v>599</v>
      </c>
      <c r="F255" s="44">
        <f>(F254/SQRT(COUNT(F250:F251)))</f>
        <v>0.04954999999999989</v>
      </c>
      <c r="G255" s="45"/>
    </row>
    <row r="256" ht="16.5"/>
    <row r="257" spans="1:21" ht="16.5">
      <c r="A257" s="15" t="s">
        <v>453</v>
      </c>
      <c r="B257" s="15" t="s">
        <v>105</v>
      </c>
      <c r="C257" s="9" t="s">
        <v>591</v>
      </c>
      <c r="D257" s="9" t="s">
        <v>464</v>
      </c>
      <c r="E257" s="31"/>
      <c r="F257" s="42">
        <v>8.55</v>
      </c>
      <c r="H257" s="9" t="s">
        <v>521</v>
      </c>
      <c r="I257" s="33">
        <v>1</v>
      </c>
      <c r="J257" s="27" t="s">
        <v>541</v>
      </c>
      <c r="K257" s="9" t="s">
        <v>41</v>
      </c>
      <c r="L257" s="9" t="s">
        <v>540</v>
      </c>
      <c r="N257" s="9">
        <v>18.13265</v>
      </c>
      <c r="O257" s="9">
        <v>-77.29588889</v>
      </c>
      <c r="P257" s="9" t="s">
        <v>19</v>
      </c>
      <c r="Q257" s="9" t="s">
        <v>488</v>
      </c>
      <c r="T257" s="16"/>
      <c r="U257" s="9"/>
    </row>
    <row r="258" spans="1:21" ht="16.5">
      <c r="A258" s="15" t="s">
        <v>453</v>
      </c>
      <c r="B258" s="15" t="s">
        <v>105</v>
      </c>
      <c r="C258" s="9" t="s">
        <v>591</v>
      </c>
      <c r="D258" s="9" t="s">
        <v>464</v>
      </c>
      <c r="E258" s="31"/>
      <c r="F258" s="42">
        <v>8.76</v>
      </c>
      <c r="H258" s="9" t="s">
        <v>521</v>
      </c>
      <c r="I258" s="33">
        <v>1</v>
      </c>
      <c r="J258" s="27" t="s">
        <v>541</v>
      </c>
      <c r="K258" s="9" t="s">
        <v>41</v>
      </c>
      <c r="N258" s="9">
        <v>18.13265</v>
      </c>
      <c r="O258" s="9">
        <v>-77.29588889</v>
      </c>
      <c r="P258" s="9" t="s">
        <v>19</v>
      </c>
      <c r="Q258" s="9" t="s">
        <v>489</v>
      </c>
      <c r="T258" s="16"/>
      <c r="U258" s="9"/>
    </row>
    <row r="259" spans="1:21" ht="16.5">
      <c r="A259" s="15" t="s">
        <v>453</v>
      </c>
      <c r="B259" s="15" t="s">
        <v>105</v>
      </c>
      <c r="C259" s="9" t="s">
        <v>591</v>
      </c>
      <c r="D259" s="9" t="s">
        <v>461</v>
      </c>
      <c r="E259" s="31"/>
      <c r="F259" s="42">
        <v>12</v>
      </c>
      <c r="H259" s="9" t="s">
        <v>521</v>
      </c>
      <c r="I259" s="33">
        <v>1</v>
      </c>
      <c r="J259" s="27" t="s">
        <v>541</v>
      </c>
      <c r="K259" s="9" t="s">
        <v>49</v>
      </c>
      <c r="N259" s="9">
        <v>12.197672</v>
      </c>
      <c r="O259" s="9">
        <v>-68.939165</v>
      </c>
      <c r="P259" s="9" t="s">
        <v>19</v>
      </c>
      <c r="Q259" s="9" t="s">
        <v>545</v>
      </c>
      <c r="T259" s="16"/>
      <c r="U259" s="9"/>
    </row>
    <row r="260" spans="1:21" ht="16.5">
      <c r="A260" s="15" t="s">
        <v>453</v>
      </c>
      <c r="B260" s="15" t="s">
        <v>105</v>
      </c>
      <c r="C260" s="9" t="s">
        <v>591</v>
      </c>
      <c r="D260" s="9" t="s">
        <v>461</v>
      </c>
      <c r="E260" s="31"/>
      <c r="F260" s="42">
        <v>7.56</v>
      </c>
      <c r="H260" s="9" t="s">
        <v>521</v>
      </c>
      <c r="I260" s="33">
        <v>1</v>
      </c>
      <c r="J260" s="27" t="s">
        <v>551</v>
      </c>
      <c r="K260" s="9" t="s">
        <v>24</v>
      </c>
      <c r="L260" s="9" t="s">
        <v>552</v>
      </c>
      <c r="N260" s="9">
        <v>13.065258</v>
      </c>
      <c r="O260" s="9">
        <v>-59.39125</v>
      </c>
      <c r="P260" s="9" t="s">
        <v>19</v>
      </c>
      <c r="Q260" s="9" t="s">
        <v>491</v>
      </c>
      <c r="T260" s="16"/>
      <c r="U260" s="9"/>
    </row>
    <row r="261" spans="1:21" ht="16.5">
      <c r="A261" s="15" t="s">
        <v>453</v>
      </c>
      <c r="B261" s="15" t="s">
        <v>105</v>
      </c>
      <c r="C261" s="9" t="s">
        <v>591</v>
      </c>
      <c r="D261" s="9" t="s">
        <v>461</v>
      </c>
      <c r="E261" s="31"/>
      <c r="F261" s="42">
        <v>8.3</v>
      </c>
      <c r="H261" s="9" t="s">
        <v>521</v>
      </c>
      <c r="I261" s="33">
        <v>1</v>
      </c>
      <c r="J261" s="27" t="s">
        <v>541</v>
      </c>
      <c r="K261" s="9" t="s">
        <v>206</v>
      </c>
      <c r="L261" s="9" t="s">
        <v>518</v>
      </c>
      <c r="N261" s="9">
        <v>25.480263</v>
      </c>
      <c r="O261" s="9">
        <v>-80.331586</v>
      </c>
      <c r="P261" s="9" t="s">
        <v>19</v>
      </c>
      <c r="Q261" s="9" t="s">
        <v>553</v>
      </c>
      <c r="T261" s="16"/>
      <c r="U261" s="9"/>
    </row>
    <row r="262" spans="1:17" ht="16.5">
      <c r="A262" s="15" t="s">
        <v>452</v>
      </c>
      <c r="B262" s="15" t="s">
        <v>105</v>
      </c>
      <c r="C262" s="9" t="s">
        <v>591</v>
      </c>
      <c r="D262" s="9" t="s">
        <v>58</v>
      </c>
      <c r="F262" s="42">
        <v>8.2</v>
      </c>
      <c r="H262" s="9" t="s">
        <v>80</v>
      </c>
      <c r="I262" s="33">
        <v>1</v>
      </c>
      <c r="J262" s="27">
        <v>1.5</v>
      </c>
      <c r="K262" s="11" t="s">
        <v>209</v>
      </c>
      <c r="L262" s="9" t="s">
        <v>112</v>
      </c>
      <c r="N262" s="9" t="s">
        <v>405</v>
      </c>
      <c r="O262" s="9" t="s">
        <v>406</v>
      </c>
      <c r="P262" s="9" t="s">
        <v>19</v>
      </c>
      <c r="Q262" s="16" t="s">
        <v>277</v>
      </c>
    </row>
    <row r="263" spans="1:17" ht="16.5">
      <c r="A263" s="15" t="s">
        <v>452</v>
      </c>
      <c r="B263" s="15" t="s">
        <v>105</v>
      </c>
      <c r="C263" s="9" t="s">
        <v>591</v>
      </c>
      <c r="D263" s="9" t="s">
        <v>58</v>
      </c>
      <c r="E263" s="32">
        <v>0.78</v>
      </c>
      <c r="F263" s="42">
        <v>7.8</v>
      </c>
      <c r="I263" s="33">
        <v>1</v>
      </c>
      <c r="J263" s="27" t="s">
        <v>151</v>
      </c>
      <c r="K263" s="11" t="s">
        <v>209</v>
      </c>
      <c r="L263" s="9" t="s">
        <v>215</v>
      </c>
      <c r="P263" s="9" t="s">
        <v>19</v>
      </c>
      <c r="Q263" s="16" t="s">
        <v>152</v>
      </c>
    </row>
    <row r="264" spans="1:17" ht="16.5">
      <c r="A264" s="15" t="s">
        <v>452</v>
      </c>
      <c r="B264" s="15" t="s">
        <v>105</v>
      </c>
      <c r="C264" s="9" t="s">
        <v>591</v>
      </c>
      <c r="D264" s="9" t="s">
        <v>23</v>
      </c>
      <c r="F264" s="42">
        <v>6</v>
      </c>
      <c r="I264" s="33">
        <v>1</v>
      </c>
      <c r="J264" s="27" t="s">
        <v>281</v>
      </c>
      <c r="K264" s="11" t="s">
        <v>209</v>
      </c>
      <c r="L264" s="9" t="s">
        <v>215</v>
      </c>
      <c r="N264" s="9" t="s">
        <v>409</v>
      </c>
      <c r="O264" s="9" t="s">
        <v>410</v>
      </c>
      <c r="P264" s="9" t="s">
        <v>19</v>
      </c>
      <c r="Q264" s="16" t="s">
        <v>282</v>
      </c>
    </row>
    <row r="265" spans="1:17" ht="16.5">
      <c r="A265" s="15" t="s">
        <v>452</v>
      </c>
      <c r="B265" s="15" t="s">
        <v>105</v>
      </c>
      <c r="C265" s="9" t="s">
        <v>591</v>
      </c>
      <c r="D265" s="9" t="s">
        <v>23</v>
      </c>
      <c r="F265" s="42">
        <v>4.8</v>
      </c>
      <c r="I265" s="33">
        <v>1</v>
      </c>
      <c r="J265" s="27" t="s">
        <v>281</v>
      </c>
      <c r="K265" s="11" t="s">
        <v>209</v>
      </c>
      <c r="L265" s="9" t="s">
        <v>283</v>
      </c>
      <c r="N265" s="9" t="s">
        <v>411</v>
      </c>
      <c r="O265" s="9" t="s">
        <v>412</v>
      </c>
      <c r="P265" s="9" t="s">
        <v>19</v>
      </c>
      <c r="Q265" s="16" t="s">
        <v>282</v>
      </c>
    </row>
    <row r="266" spans="1:17" ht="16.5">
      <c r="A266" s="15" t="s">
        <v>452</v>
      </c>
      <c r="B266" s="15" t="s">
        <v>105</v>
      </c>
      <c r="C266" s="9" t="s">
        <v>591</v>
      </c>
      <c r="D266" s="9" t="s">
        <v>58</v>
      </c>
      <c r="F266" s="42">
        <v>6.2</v>
      </c>
      <c r="H266" s="9" t="s">
        <v>80</v>
      </c>
      <c r="I266" s="33">
        <v>1</v>
      </c>
      <c r="J266" s="27" t="s">
        <v>284</v>
      </c>
      <c r="K266" s="11" t="s">
        <v>41</v>
      </c>
      <c r="L266" s="9" t="s">
        <v>211</v>
      </c>
      <c r="M266" s="9" t="s">
        <v>285</v>
      </c>
      <c r="N266" s="9">
        <v>18.47</v>
      </c>
      <c r="O266" s="9">
        <v>77.41</v>
      </c>
      <c r="P266" s="9" t="s">
        <v>19</v>
      </c>
      <c r="Q266" s="16" t="s">
        <v>286</v>
      </c>
    </row>
    <row r="267" spans="1:17" ht="16.5">
      <c r="A267" s="15" t="s">
        <v>452</v>
      </c>
      <c r="B267" s="15" t="s">
        <v>105</v>
      </c>
      <c r="C267" s="9" t="s">
        <v>591</v>
      </c>
      <c r="D267" s="9" t="s">
        <v>58</v>
      </c>
      <c r="F267" s="42">
        <v>8.3</v>
      </c>
      <c r="H267" s="9" t="s">
        <v>80</v>
      </c>
      <c r="I267" s="33">
        <v>1</v>
      </c>
      <c r="J267" s="27" t="s">
        <v>284</v>
      </c>
      <c r="K267" s="11" t="s">
        <v>41</v>
      </c>
      <c r="L267" s="9" t="s">
        <v>211</v>
      </c>
      <c r="M267" s="9" t="s">
        <v>287</v>
      </c>
      <c r="N267" s="9">
        <v>18.47</v>
      </c>
      <c r="O267" s="9">
        <v>77.41</v>
      </c>
      <c r="P267" s="9" t="s">
        <v>19</v>
      </c>
      <c r="Q267" s="16" t="s">
        <v>286</v>
      </c>
    </row>
    <row r="268" spans="1:17" ht="16.5">
      <c r="A268" s="15" t="s">
        <v>452</v>
      </c>
      <c r="B268" s="15" t="s">
        <v>105</v>
      </c>
      <c r="C268" s="9" t="s">
        <v>591</v>
      </c>
      <c r="D268" s="9" t="s">
        <v>58</v>
      </c>
      <c r="F268" s="42">
        <v>8.8</v>
      </c>
      <c r="H268" s="9" t="s">
        <v>80</v>
      </c>
      <c r="I268" s="33">
        <v>1</v>
      </c>
      <c r="J268" s="27" t="s">
        <v>284</v>
      </c>
      <c r="K268" s="11" t="s">
        <v>41</v>
      </c>
      <c r="L268" s="9" t="s">
        <v>211</v>
      </c>
      <c r="M268" s="9" t="s">
        <v>288</v>
      </c>
      <c r="N268" s="9">
        <v>18.47</v>
      </c>
      <c r="O268" s="9">
        <v>77.4</v>
      </c>
      <c r="P268" s="9" t="s">
        <v>19</v>
      </c>
      <c r="Q268" s="16" t="s">
        <v>286</v>
      </c>
    </row>
    <row r="269" spans="1:17" ht="16.5">
      <c r="A269" s="15" t="s">
        <v>452</v>
      </c>
      <c r="B269" s="15" t="s">
        <v>105</v>
      </c>
      <c r="C269" s="9" t="s">
        <v>591</v>
      </c>
      <c r="D269" s="9" t="s">
        <v>58</v>
      </c>
      <c r="E269" s="32" t="s">
        <v>115</v>
      </c>
      <c r="F269" s="42">
        <v>8.6</v>
      </c>
      <c r="H269" s="9" t="s">
        <v>80</v>
      </c>
      <c r="I269" s="33">
        <v>1</v>
      </c>
      <c r="J269" s="27">
        <v>3</v>
      </c>
      <c r="K269" s="11" t="s">
        <v>207</v>
      </c>
      <c r="L269" s="9" t="s">
        <v>116</v>
      </c>
      <c r="P269" s="9" t="s">
        <v>19</v>
      </c>
      <c r="Q269" s="16" t="s">
        <v>117</v>
      </c>
    </row>
    <row r="270" spans="1:17" ht="16.5">
      <c r="A270" s="15" t="s">
        <v>452</v>
      </c>
      <c r="B270" s="15" t="s">
        <v>105</v>
      </c>
      <c r="C270" s="9" t="s">
        <v>591</v>
      </c>
      <c r="D270" s="9" t="s">
        <v>58</v>
      </c>
      <c r="E270" s="32" t="s">
        <v>153</v>
      </c>
      <c r="F270" s="42">
        <v>9.2</v>
      </c>
      <c r="H270" s="9" t="s">
        <v>30</v>
      </c>
      <c r="I270" s="33">
        <v>1</v>
      </c>
      <c r="J270" s="27" t="s">
        <v>154</v>
      </c>
      <c r="K270" s="11" t="s">
        <v>207</v>
      </c>
      <c r="L270" s="9" t="s">
        <v>122</v>
      </c>
      <c r="P270" s="9" t="s">
        <v>19</v>
      </c>
      <c r="Q270" s="16" t="s">
        <v>117</v>
      </c>
    </row>
    <row r="271" spans="1:17" ht="16.5">
      <c r="A271" s="15" t="s">
        <v>452</v>
      </c>
      <c r="B271" s="15" t="s">
        <v>105</v>
      </c>
      <c r="C271" s="9" t="s">
        <v>591</v>
      </c>
      <c r="D271" s="9" t="s">
        <v>58</v>
      </c>
      <c r="E271" s="32" t="s">
        <v>155</v>
      </c>
      <c r="F271" s="42">
        <v>11.5</v>
      </c>
      <c r="H271" s="9" t="s">
        <v>30</v>
      </c>
      <c r="I271" s="33">
        <v>1</v>
      </c>
      <c r="J271" s="27" t="s">
        <v>154</v>
      </c>
      <c r="K271" s="11" t="s">
        <v>207</v>
      </c>
      <c r="L271" s="9" t="s">
        <v>156</v>
      </c>
      <c r="P271" s="9" t="s">
        <v>19</v>
      </c>
      <c r="Q271" s="16" t="s">
        <v>117</v>
      </c>
    </row>
    <row r="272" spans="1:17" ht="16.5">
      <c r="A272" s="15" t="s">
        <v>452</v>
      </c>
      <c r="B272" s="15" t="s">
        <v>105</v>
      </c>
      <c r="C272" s="9" t="s">
        <v>591</v>
      </c>
      <c r="D272" s="9" t="s">
        <v>58</v>
      </c>
      <c r="E272" s="32" t="s">
        <v>157</v>
      </c>
      <c r="F272" s="42">
        <v>7.9</v>
      </c>
      <c r="I272" s="33">
        <v>1</v>
      </c>
      <c r="J272" s="27" t="s">
        <v>158</v>
      </c>
      <c r="K272" s="11" t="s">
        <v>207</v>
      </c>
      <c r="L272" s="9" t="s">
        <v>159</v>
      </c>
      <c r="P272" s="9" t="s">
        <v>19</v>
      </c>
      <c r="Q272" s="16" t="s">
        <v>117</v>
      </c>
    </row>
    <row r="273" spans="1:17" ht="16.5">
      <c r="A273" s="15" t="s">
        <v>452</v>
      </c>
      <c r="B273" s="15" t="s">
        <v>105</v>
      </c>
      <c r="C273" s="9" t="s">
        <v>591</v>
      </c>
      <c r="D273" s="9" t="s">
        <v>58</v>
      </c>
      <c r="E273" s="32" t="s">
        <v>161</v>
      </c>
      <c r="F273" s="42">
        <v>10</v>
      </c>
      <c r="H273" s="9" t="s">
        <v>30</v>
      </c>
      <c r="I273" s="33">
        <v>1</v>
      </c>
      <c r="J273" s="27" t="s">
        <v>94</v>
      </c>
      <c r="K273" s="11" t="s">
        <v>207</v>
      </c>
      <c r="L273" s="9" t="s">
        <v>162</v>
      </c>
      <c r="P273" s="9" t="s">
        <v>19</v>
      </c>
      <c r="Q273" s="16" t="s">
        <v>117</v>
      </c>
    </row>
    <row r="274" spans="1:17" ht="16.5">
      <c r="A274" s="15" t="s">
        <v>452</v>
      </c>
      <c r="B274" s="15" t="s">
        <v>105</v>
      </c>
      <c r="C274" s="9" t="s">
        <v>591</v>
      </c>
      <c r="D274" s="9" t="s">
        <v>58</v>
      </c>
      <c r="E274" s="32" t="s">
        <v>163</v>
      </c>
      <c r="F274" s="42">
        <v>9.5</v>
      </c>
      <c r="H274" s="9" t="s">
        <v>21</v>
      </c>
      <c r="I274" s="33">
        <v>1</v>
      </c>
      <c r="J274" s="27" t="s">
        <v>164</v>
      </c>
      <c r="K274" s="11" t="s">
        <v>207</v>
      </c>
      <c r="L274" s="9" t="s">
        <v>156</v>
      </c>
      <c r="P274" s="9" t="s">
        <v>19</v>
      </c>
      <c r="Q274" s="16" t="s">
        <v>117</v>
      </c>
    </row>
    <row r="275" spans="1:17" ht="16.5">
      <c r="A275" s="15" t="s">
        <v>452</v>
      </c>
      <c r="B275" s="15" t="s">
        <v>105</v>
      </c>
      <c r="C275" s="9" t="s">
        <v>591</v>
      </c>
      <c r="D275" s="9" t="s">
        <v>17</v>
      </c>
      <c r="E275" s="32">
        <v>0.76</v>
      </c>
      <c r="F275" s="42">
        <v>7.6</v>
      </c>
      <c r="H275" s="9" t="s">
        <v>30</v>
      </c>
      <c r="I275" s="33">
        <v>1</v>
      </c>
      <c r="J275" s="27">
        <v>2</v>
      </c>
      <c r="K275" s="11" t="s">
        <v>207</v>
      </c>
      <c r="L275" s="9" t="s">
        <v>18</v>
      </c>
      <c r="P275" s="9" t="s">
        <v>19</v>
      </c>
      <c r="Q275" s="16" t="s">
        <v>22</v>
      </c>
    </row>
    <row r="276" spans="1:18" ht="16.5">
      <c r="A276" s="15" t="s">
        <v>452</v>
      </c>
      <c r="B276" s="15" t="s">
        <v>105</v>
      </c>
      <c r="C276" s="9" t="s">
        <v>591</v>
      </c>
      <c r="E276" s="32" t="s">
        <v>246</v>
      </c>
      <c r="F276" s="42">
        <v>8.9</v>
      </c>
      <c r="I276" s="33">
        <v>1</v>
      </c>
      <c r="J276" s="27" t="s">
        <v>14</v>
      </c>
      <c r="K276" s="11" t="s">
        <v>212</v>
      </c>
      <c r="L276" s="9" t="s">
        <v>213</v>
      </c>
      <c r="P276" s="9" t="s">
        <v>19</v>
      </c>
      <c r="Q276" s="16" t="s">
        <v>247</v>
      </c>
      <c r="R276" s="9" t="s">
        <v>248</v>
      </c>
    </row>
    <row r="277" spans="1:17" ht="16.5">
      <c r="A277" s="15" t="s">
        <v>452</v>
      </c>
      <c r="B277" s="15" t="s">
        <v>105</v>
      </c>
      <c r="C277" s="9" t="s">
        <v>591</v>
      </c>
      <c r="D277" s="9" t="s">
        <v>58</v>
      </c>
      <c r="E277" s="35" t="s">
        <v>150</v>
      </c>
      <c r="F277" s="42">
        <v>8.5</v>
      </c>
      <c r="I277" s="33">
        <v>1</v>
      </c>
      <c r="J277" s="27" t="s">
        <v>91</v>
      </c>
      <c r="K277" s="11" t="s">
        <v>108</v>
      </c>
      <c r="L277" s="9" t="s">
        <v>214</v>
      </c>
      <c r="P277" s="9" t="s">
        <v>19</v>
      </c>
      <c r="Q277" s="16" t="s">
        <v>92</v>
      </c>
    </row>
    <row r="278" spans="1:17" ht="16.5">
      <c r="A278" s="15" t="s">
        <v>452</v>
      </c>
      <c r="B278" s="15" t="s">
        <v>105</v>
      </c>
      <c r="C278" s="9" t="s">
        <v>591</v>
      </c>
      <c r="D278" s="9" t="s">
        <v>23</v>
      </c>
      <c r="E278" s="32">
        <v>1.07</v>
      </c>
      <c r="F278" s="42">
        <v>10.7</v>
      </c>
      <c r="I278" s="33">
        <v>1</v>
      </c>
      <c r="J278" s="27">
        <v>3</v>
      </c>
      <c r="K278" s="11" t="s">
        <v>206</v>
      </c>
      <c r="L278" s="9" t="s">
        <v>42</v>
      </c>
      <c r="P278" s="9" t="s">
        <v>52</v>
      </c>
      <c r="Q278" s="16" t="s">
        <v>114</v>
      </c>
    </row>
    <row r="279" spans="1:17" ht="16.5">
      <c r="A279" s="15" t="s">
        <v>452</v>
      </c>
      <c r="B279" s="15" t="s">
        <v>105</v>
      </c>
      <c r="C279" s="9" t="s">
        <v>591</v>
      </c>
      <c r="D279" s="9" t="s">
        <v>58</v>
      </c>
      <c r="E279" s="32">
        <v>1.07</v>
      </c>
      <c r="F279" s="42">
        <v>10.7</v>
      </c>
      <c r="I279" s="33">
        <v>1</v>
      </c>
      <c r="J279" s="27">
        <v>3.05</v>
      </c>
      <c r="K279" s="11" t="s">
        <v>207</v>
      </c>
      <c r="L279" s="9" t="s">
        <v>118</v>
      </c>
      <c r="P279" s="9" t="s">
        <v>19</v>
      </c>
      <c r="Q279" s="16" t="s">
        <v>62</v>
      </c>
    </row>
    <row r="280" spans="1:17" ht="16.5">
      <c r="A280" s="15" t="s">
        <v>452</v>
      </c>
      <c r="B280" s="15" t="s">
        <v>105</v>
      </c>
      <c r="C280" s="9" t="s">
        <v>591</v>
      </c>
      <c r="D280" s="9" t="s">
        <v>58</v>
      </c>
      <c r="E280" s="32">
        <v>0.96</v>
      </c>
      <c r="F280" s="42">
        <v>9.6</v>
      </c>
      <c r="I280" s="33">
        <v>1</v>
      </c>
      <c r="J280" s="27">
        <v>3.05</v>
      </c>
      <c r="K280" s="11" t="s">
        <v>207</v>
      </c>
      <c r="L280" s="9" t="s">
        <v>61</v>
      </c>
      <c r="P280" s="9" t="s">
        <v>19</v>
      </c>
      <c r="Q280" s="16" t="s">
        <v>62</v>
      </c>
    </row>
    <row r="281" spans="1:17" ht="16.5">
      <c r="A281" s="15" t="s">
        <v>452</v>
      </c>
      <c r="B281" s="15" t="s">
        <v>105</v>
      </c>
      <c r="C281" s="9" t="s">
        <v>591</v>
      </c>
      <c r="E281" s="32">
        <v>0.61</v>
      </c>
      <c r="F281" s="42">
        <v>6.1</v>
      </c>
      <c r="I281" s="33">
        <v>1</v>
      </c>
      <c r="J281" s="27">
        <v>3.05</v>
      </c>
      <c r="K281" s="11" t="s">
        <v>207</v>
      </c>
      <c r="L281" s="9" t="s">
        <v>119</v>
      </c>
      <c r="P281" s="9" t="s">
        <v>19</v>
      </c>
      <c r="Q281" s="16" t="s">
        <v>62</v>
      </c>
    </row>
    <row r="282" spans="1:17" ht="16.5">
      <c r="A282" s="15" t="s">
        <v>452</v>
      </c>
      <c r="B282" s="15" t="s">
        <v>105</v>
      </c>
      <c r="C282" s="9" t="s">
        <v>591</v>
      </c>
      <c r="E282" s="32">
        <v>0.75</v>
      </c>
      <c r="F282" s="42">
        <v>7.5</v>
      </c>
      <c r="I282" s="33">
        <v>1</v>
      </c>
      <c r="J282" s="27">
        <v>3.05</v>
      </c>
      <c r="K282" s="11" t="s">
        <v>207</v>
      </c>
      <c r="L282" s="9" t="s">
        <v>120</v>
      </c>
      <c r="P282" s="9" t="s">
        <v>19</v>
      </c>
      <c r="Q282" s="16" t="s">
        <v>62</v>
      </c>
    </row>
    <row r="283" spans="1:17" ht="16.5">
      <c r="A283" s="15" t="s">
        <v>452</v>
      </c>
      <c r="B283" s="15" t="s">
        <v>105</v>
      </c>
      <c r="C283" s="9" t="s">
        <v>591</v>
      </c>
      <c r="D283" s="9" t="s">
        <v>58</v>
      </c>
      <c r="E283" s="32" t="s">
        <v>149</v>
      </c>
      <c r="F283" s="42">
        <v>7.5</v>
      </c>
      <c r="H283" s="9" t="s">
        <v>21</v>
      </c>
      <c r="I283" s="33">
        <v>1</v>
      </c>
      <c r="J283" s="27" t="s">
        <v>14</v>
      </c>
      <c r="K283" s="11" t="s">
        <v>41</v>
      </c>
      <c r="L283" s="9" t="s">
        <v>211</v>
      </c>
      <c r="P283" s="9" t="s">
        <v>19</v>
      </c>
      <c r="Q283" s="16" t="s">
        <v>60</v>
      </c>
    </row>
    <row r="284" spans="1:18" ht="16.5">
      <c r="A284" s="15" t="s">
        <v>452</v>
      </c>
      <c r="B284" s="15" t="s">
        <v>105</v>
      </c>
      <c r="C284" s="9" t="s">
        <v>591</v>
      </c>
      <c r="D284" s="9" t="s">
        <v>58</v>
      </c>
      <c r="F284" s="42">
        <v>10.7</v>
      </c>
      <c r="H284" s="9" t="s">
        <v>46</v>
      </c>
      <c r="I284" s="33">
        <v>1</v>
      </c>
      <c r="J284" s="27">
        <v>5</v>
      </c>
      <c r="K284" s="11" t="s">
        <v>24</v>
      </c>
      <c r="L284" s="9" t="s">
        <v>237</v>
      </c>
      <c r="N284" s="9">
        <v>13.12</v>
      </c>
      <c r="O284" s="9">
        <v>59.63</v>
      </c>
      <c r="P284" s="9" t="s">
        <v>19</v>
      </c>
      <c r="Q284" s="16" t="s">
        <v>276</v>
      </c>
      <c r="R284" s="16" t="s">
        <v>388</v>
      </c>
    </row>
    <row r="285" spans="1:18" ht="16.5">
      <c r="A285" s="15" t="s">
        <v>452</v>
      </c>
      <c r="B285" s="15" t="s">
        <v>105</v>
      </c>
      <c r="C285" s="9" t="s">
        <v>591</v>
      </c>
      <c r="D285" s="9" t="s">
        <v>58</v>
      </c>
      <c r="F285" s="42">
        <v>9.8</v>
      </c>
      <c r="H285" s="9" t="s">
        <v>46</v>
      </c>
      <c r="I285" s="33">
        <v>1</v>
      </c>
      <c r="J285" s="27">
        <v>5</v>
      </c>
      <c r="K285" s="11" t="s">
        <v>24</v>
      </c>
      <c r="L285" s="9" t="s">
        <v>239</v>
      </c>
      <c r="N285" s="9">
        <v>13.13</v>
      </c>
      <c r="O285" s="9">
        <v>59.64</v>
      </c>
      <c r="P285" s="9" t="s">
        <v>19</v>
      </c>
      <c r="Q285" s="16" t="s">
        <v>276</v>
      </c>
      <c r="R285" s="16" t="s">
        <v>388</v>
      </c>
    </row>
    <row r="286" spans="1:18" ht="16.5">
      <c r="A286" s="15" t="s">
        <v>452</v>
      </c>
      <c r="B286" s="15" t="s">
        <v>105</v>
      </c>
      <c r="C286" s="9" t="s">
        <v>591</v>
      </c>
      <c r="D286" s="9" t="s">
        <v>58</v>
      </c>
      <c r="F286" s="42">
        <v>11.3</v>
      </c>
      <c r="H286" s="9" t="s">
        <v>46</v>
      </c>
      <c r="I286" s="33">
        <v>1</v>
      </c>
      <c r="J286" s="27">
        <v>5</v>
      </c>
      <c r="K286" s="11" t="s">
        <v>24</v>
      </c>
      <c r="L286" s="9" t="s">
        <v>240</v>
      </c>
      <c r="N286" s="9">
        <v>13.15</v>
      </c>
      <c r="O286" s="9">
        <v>59.64</v>
      </c>
      <c r="P286" s="9" t="s">
        <v>19</v>
      </c>
      <c r="Q286" s="16" t="s">
        <v>276</v>
      </c>
      <c r="R286" s="16" t="s">
        <v>388</v>
      </c>
    </row>
    <row r="287" spans="1:18" ht="16.5">
      <c r="A287" s="15" t="s">
        <v>452</v>
      </c>
      <c r="B287" s="15" t="s">
        <v>105</v>
      </c>
      <c r="C287" s="9" t="s">
        <v>591</v>
      </c>
      <c r="D287" s="9" t="s">
        <v>58</v>
      </c>
      <c r="F287" s="42">
        <v>14.2</v>
      </c>
      <c r="H287" s="9" t="s">
        <v>46</v>
      </c>
      <c r="I287" s="33">
        <v>1</v>
      </c>
      <c r="J287" s="27">
        <v>5</v>
      </c>
      <c r="K287" s="11" t="s">
        <v>24</v>
      </c>
      <c r="L287" s="9" t="s">
        <v>241</v>
      </c>
      <c r="N287" s="9">
        <v>13.17</v>
      </c>
      <c r="O287" s="9">
        <v>59.64</v>
      </c>
      <c r="P287" s="9" t="s">
        <v>19</v>
      </c>
      <c r="Q287" s="16" t="s">
        <v>276</v>
      </c>
      <c r="R287" s="16" t="s">
        <v>388</v>
      </c>
    </row>
    <row r="288" spans="1:18" ht="16.5">
      <c r="A288" s="15" t="s">
        <v>452</v>
      </c>
      <c r="B288" s="15" t="s">
        <v>105</v>
      </c>
      <c r="C288" s="9" t="s">
        <v>591</v>
      </c>
      <c r="D288" s="9" t="s">
        <v>58</v>
      </c>
      <c r="F288" s="42">
        <v>10.8</v>
      </c>
      <c r="H288" s="9" t="s">
        <v>46</v>
      </c>
      <c r="I288" s="33">
        <v>1</v>
      </c>
      <c r="J288" s="27">
        <v>5</v>
      </c>
      <c r="K288" s="11" t="s">
        <v>24</v>
      </c>
      <c r="L288" s="9" t="s">
        <v>242</v>
      </c>
      <c r="N288" s="9">
        <v>13.19</v>
      </c>
      <c r="O288" s="9">
        <v>59.64</v>
      </c>
      <c r="P288" s="9" t="s">
        <v>19</v>
      </c>
      <c r="Q288" s="16" t="s">
        <v>276</v>
      </c>
      <c r="R288" s="16" t="s">
        <v>388</v>
      </c>
    </row>
    <row r="289" spans="1:18" ht="16.5">
      <c r="A289" s="15" t="s">
        <v>452</v>
      </c>
      <c r="B289" s="15" t="s">
        <v>105</v>
      </c>
      <c r="C289" s="9" t="s">
        <v>591</v>
      </c>
      <c r="D289" s="9" t="s">
        <v>58</v>
      </c>
      <c r="F289" s="42">
        <v>15.5</v>
      </c>
      <c r="H289" s="9" t="s">
        <v>46</v>
      </c>
      <c r="I289" s="33">
        <v>1</v>
      </c>
      <c r="J289" s="27">
        <v>5</v>
      </c>
      <c r="K289" s="11" t="s">
        <v>24</v>
      </c>
      <c r="L289" s="9" t="s">
        <v>243</v>
      </c>
      <c r="N289" s="9">
        <v>13.23</v>
      </c>
      <c r="O289" s="9">
        <v>59.64</v>
      </c>
      <c r="P289" s="9" t="s">
        <v>19</v>
      </c>
      <c r="Q289" s="16" t="s">
        <v>276</v>
      </c>
      <c r="R289" s="16" t="s">
        <v>388</v>
      </c>
    </row>
    <row r="290" spans="1:18" ht="16.5">
      <c r="A290" s="15" t="s">
        <v>452</v>
      </c>
      <c r="B290" s="15" t="s">
        <v>105</v>
      </c>
      <c r="C290" s="9" t="s">
        <v>591</v>
      </c>
      <c r="D290" s="9" t="s">
        <v>58</v>
      </c>
      <c r="F290" s="42">
        <v>15.5</v>
      </c>
      <c r="H290" s="9" t="s">
        <v>46</v>
      </c>
      <c r="I290" s="33">
        <v>1</v>
      </c>
      <c r="J290" s="27">
        <v>5</v>
      </c>
      <c r="K290" s="11" t="s">
        <v>24</v>
      </c>
      <c r="L290" s="9" t="s">
        <v>244</v>
      </c>
      <c r="N290" s="9">
        <v>13.25</v>
      </c>
      <c r="O290" s="9">
        <v>59.65</v>
      </c>
      <c r="P290" s="9" t="s">
        <v>19</v>
      </c>
      <c r="Q290" s="16" t="s">
        <v>276</v>
      </c>
      <c r="R290" s="16" t="s">
        <v>388</v>
      </c>
    </row>
    <row r="291" spans="1:17" ht="16.5">
      <c r="A291" s="15" t="s">
        <v>452</v>
      </c>
      <c r="B291" s="15" t="s">
        <v>105</v>
      </c>
      <c r="C291" s="9" t="s">
        <v>591</v>
      </c>
      <c r="D291" s="9" t="s">
        <v>58</v>
      </c>
      <c r="F291" s="42">
        <v>6.5</v>
      </c>
      <c r="I291" s="33">
        <v>1</v>
      </c>
      <c r="J291" s="27">
        <v>4</v>
      </c>
      <c r="K291" s="11" t="s">
        <v>265</v>
      </c>
      <c r="L291" s="9" t="s">
        <v>342</v>
      </c>
      <c r="M291" s="9" t="s">
        <v>287</v>
      </c>
      <c r="N291" s="9" t="s">
        <v>413</v>
      </c>
      <c r="O291" s="9" t="s">
        <v>414</v>
      </c>
      <c r="P291" s="9" t="s">
        <v>19</v>
      </c>
      <c r="Q291" s="16" t="s">
        <v>343</v>
      </c>
    </row>
    <row r="292" spans="1:17" ht="16.5">
      <c r="A292" s="15" t="s">
        <v>452</v>
      </c>
      <c r="B292" s="15" t="s">
        <v>105</v>
      </c>
      <c r="C292" s="9" t="s">
        <v>591</v>
      </c>
      <c r="D292" s="9" t="s">
        <v>58</v>
      </c>
      <c r="F292" s="42">
        <v>8.6</v>
      </c>
      <c r="I292" s="33">
        <v>1</v>
      </c>
      <c r="J292" s="27">
        <v>3</v>
      </c>
      <c r="K292" s="11" t="s">
        <v>265</v>
      </c>
      <c r="L292" s="9" t="s">
        <v>349</v>
      </c>
      <c r="M292" s="9" t="s">
        <v>348</v>
      </c>
      <c r="N292" s="9" t="s">
        <v>421</v>
      </c>
      <c r="O292" s="9" t="s">
        <v>422</v>
      </c>
      <c r="P292" s="9" t="s">
        <v>19</v>
      </c>
      <c r="Q292" s="16" t="s">
        <v>343</v>
      </c>
    </row>
    <row r="293" spans="1:18" ht="16.5">
      <c r="A293" s="15" t="s">
        <v>452</v>
      </c>
      <c r="B293" s="15" t="s">
        <v>105</v>
      </c>
      <c r="C293" s="9" t="s">
        <v>591</v>
      </c>
      <c r="D293" s="9" t="s">
        <v>58</v>
      </c>
      <c r="F293" s="42">
        <v>10.6</v>
      </c>
      <c r="I293" s="33">
        <v>1</v>
      </c>
      <c r="J293" s="27">
        <v>5</v>
      </c>
      <c r="K293" s="11" t="s">
        <v>49</v>
      </c>
      <c r="L293" s="9" t="s">
        <v>320</v>
      </c>
      <c r="P293" s="9" t="s">
        <v>19</v>
      </c>
      <c r="Q293" s="16" t="s">
        <v>321</v>
      </c>
      <c r="R293" s="9" t="s">
        <v>389</v>
      </c>
    </row>
    <row r="294" spans="1:18" ht="16.5">
      <c r="A294" s="15" t="s">
        <v>452</v>
      </c>
      <c r="B294" s="15" t="s">
        <v>105</v>
      </c>
      <c r="C294" s="9" t="s">
        <v>591</v>
      </c>
      <c r="D294" s="9" t="s">
        <v>58</v>
      </c>
      <c r="F294" s="42">
        <v>12.9</v>
      </c>
      <c r="I294" s="33">
        <v>1</v>
      </c>
      <c r="J294" s="27">
        <v>5</v>
      </c>
      <c r="K294" s="11" t="s">
        <v>49</v>
      </c>
      <c r="L294" s="9" t="s">
        <v>322</v>
      </c>
      <c r="P294" s="9" t="s">
        <v>19</v>
      </c>
      <c r="Q294" s="16" t="s">
        <v>321</v>
      </c>
      <c r="R294" s="9" t="s">
        <v>389</v>
      </c>
    </row>
    <row r="295" spans="1:18" ht="16.5">
      <c r="A295" s="15" t="s">
        <v>452</v>
      </c>
      <c r="B295" s="15" t="s">
        <v>105</v>
      </c>
      <c r="C295" s="9" t="s">
        <v>591</v>
      </c>
      <c r="D295" s="9" t="s">
        <v>23</v>
      </c>
      <c r="F295" s="42">
        <v>6.8</v>
      </c>
      <c r="I295" s="33">
        <v>1</v>
      </c>
      <c r="J295" s="27" t="s">
        <v>14</v>
      </c>
      <c r="K295" s="11" t="s">
        <v>206</v>
      </c>
      <c r="L295" s="9" t="s">
        <v>308</v>
      </c>
      <c r="P295" s="9" t="s">
        <v>52</v>
      </c>
      <c r="Q295" s="16" t="s">
        <v>301</v>
      </c>
      <c r="R295" s="9" t="s">
        <v>390</v>
      </c>
    </row>
    <row r="296" spans="1:17" ht="16.5">
      <c r="A296" s="15" t="s">
        <v>452</v>
      </c>
      <c r="B296" s="15" t="s">
        <v>105</v>
      </c>
      <c r="C296" s="9" t="s">
        <v>591</v>
      </c>
      <c r="D296" s="9" t="s">
        <v>23</v>
      </c>
      <c r="F296" s="42">
        <v>5</v>
      </c>
      <c r="I296" s="33">
        <v>1</v>
      </c>
      <c r="J296" s="27" t="s">
        <v>14</v>
      </c>
      <c r="K296" s="11" t="s">
        <v>306</v>
      </c>
      <c r="L296" s="9" t="s">
        <v>307</v>
      </c>
      <c r="P296" s="9" t="s">
        <v>52</v>
      </c>
      <c r="Q296" s="16" t="s">
        <v>301</v>
      </c>
    </row>
    <row r="297" spans="4:7" ht="16.5">
      <c r="D297" s="7" t="s">
        <v>583</v>
      </c>
      <c r="E297" s="34" t="s">
        <v>577</v>
      </c>
      <c r="F297" s="44">
        <f>AVERAGE(F257:F296)</f>
        <v>9.18175</v>
      </c>
      <c r="G297" s="45"/>
    </row>
    <row r="298" spans="5:7" ht="16.5">
      <c r="E298" s="34" t="s">
        <v>578</v>
      </c>
      <c r="F298" s="44">
        <f>F297/10</f>
        <v>0.918175</v>
      </c>
      <c r="G298" s="45"/>
    </row>
    <row r="299" spans="5:7" ht="16.5">
      <c r="E299" s="34" t="s">
        <v>597</v>
      </c>
      <c r="F299" s="44">
        <f>(STDEV(F257:F296)/100)</f>
        <v>0.02513514127517643</v>
      </c>
      <c r="G299" s="45"/>
    </row>
    <row r="300" spans="5:7" ht="16.5">
      <c r="E300" s="34" t="s">
        <v>599</v>
      </c>
      <c r="F300" s="44">
        <f>(F299/SQRT(COUNT(F257:F296)))</f>
        <v>0.0039742147869833285</v>
      </c>
      <c r="G300" s="45"/>
    </row>
    <row r="301" ht="16.5"/>
    <row r="302" spans="1:21" ht="16.5">
      <c r="A302" s="15" t="s">
        <v>453</v>
      </c>
      <c r="B302" s="15" t="s">
        <v>105</v>
      </c>
      <c r="C302" s="9" t="s">
        <v>591</v>
      </c>
      <c r="D302" s="9" t="s">
        <v>461</v>
      </c>
      <c r="E302" s="31"/>
      <c r="F302" s="42">
        <v>6.34</v>
      </c>
      <c r="H302" s="9" t="s">
        <v>521</v>
      </c>
      <c r="I302" s="33">
        <v>2</v>
      </c>
      <c r="J302" s="27" t="s">
        <v>539</v>
      </c>
      <c r="K302" s="9" t="s">
        <v>212</v>
      </c>
      <c r="L302" s="9" t="s">
        <v>213</v>
      </c>
      <c r="N302" s="9">
        <v>16.796983</v>
      </c>
      <c r="O302" s="9">
        <v>-88.084388</v>
      </c>
      <c r="P302" s="9" t="s">
        <v>19</v>
      </c>
      <c r="Q302" s="9" t="s">
        <v>487</v>
      </c>
      <c r="T302" s="16"/>
      <c r="U302" s="9"/>
    </row>
    <row r="303" spans="1:21" ht="16.5">
      <c r="A303" s="15" t="s">
        <v>453</v>
      </c>
      <c r="B303" s="15" t="s">
        <v>105</v>
      </c>
      <c r="C303" s="9" t="s">
        <v>591</v>
      </c>
      <c r="D303" s="9" t="s">
        <v>465</v>
      </c>
      <c r="E303" s="31"/>
      <c r="F303" s="42">
        <v>4.5</v>
      </c>
      <c r="H303" s="9" t="s">
        <v>521</v>
      </c>
      <c r="I303" s="33">
        <v>2</v>
      </c>
      <c r="J303" s="27" t="s">
        <v>528</v>
      </c>
      <c r="K303" s="9" t="s">
        <v>41</v>
      </c>
      <c r="L303" s="9" t="s">
        <v>365</v>
      </c>
      <c r="N303" s="9">
        <v>18.467479</v>
      </c>
      <c r="O303" s="9">
        <v>-77.404089</v>
      </c>
      <c r="P303" s="9" t="s">
        <v>19</v>
      </c>
      <c r="Q303" s="9" t="s">
        <v>484</v>
      </c>
      <c r="T303" s="16"/>
      <c r="U303" s="9"/>
    </row>
    <row r="304" spans="1:21" ht="16.5">
      <c r="A304" s="15" t="s">
        <v>453</v>
      </c>
      <c r="B304" s="15" t="s">
        <v>105</v>
      </c>
      <c r="C304" s="9" t="s">
        <v>591</v>
      </c>
      <c r="D304" s="9" t="s">
        <v>465</v>
      </c>
      <c r="E304" s="31"/>
      <c r="F304" s="42">
        <v>4</v>
      </c>
      <c r="H304" s="9" t="s">
        <v>521</v>
      </c>
      <c r="I304" s="33">
        <v>2</v>
      </c>
      <c r="J304" s="27" t="s">
        <v>530</v>
      </c>
      <c r="K304" s="9" t="s">
        <v>41</v>
      </c>
      <c r="L304" s="9" t="s">
        <v>211</v>
      </c>
      <c r="N304" s="9">
        <v>18.467479</v>
      </c>
      <c r="O304" s="9">
        <v>-77.404089</v>
      </c>
      <c r="P304" s="9" t="s">
        <v>19</v>
      </c>
      <c r="Q304" s="9" t="s">
        <v>484</v>
      </c>
      <c r="T304" s="16"/>
      <c r="U304" s="9"/>
    </row>
    <row r="305" spans="1:21" ht="16.5">
      <c r="A305" s="15" t="s">
        <v>453</v>
      </c>
      <c r="B305" s="15" t="s">
        <v>105</v>
      </c>
      <c r="C305" s="9" t="s">
        <v>591</v>
      </c>
      <c r="D305" s="9" t="s">
        <v>465</v>
      </c>
      <c r="E305" s="31"/>
      <c r="F305" s="42">
        <v>4</v>
      </c>
      <c r="H305" s="9" t="s">
        <v>521</v>
      </c>
      <c r="I305" s="33">
        <v>2</v>
      </c>
      <c r="J305" s="27" t="s">
        <v>532</v>
      </c>
      <c r="K305" s="9" t="s">
        <v>41</v>
      </c>
      <c r="L305" s="9" t="s">
        <v>211</v>
      </c>
      <c r="N305" s="9">
        <v>18.467479</v>
      </c>
      <c r="O305" s="9">
        <v>-77.404089</v>
      </c>
      <c r="P305" s="9" t="s">
        <v>19</v>
      </c>
      <c r="Q305" s="9" t="s">
        <v>484</v>
      </c>
      <c r="T305" s="16"/>
      <c r="U305" s="9"/>
    </row>
    <row r="306" spans="1:21" ht="16.5">
      <c r="A306" s="15" t="s">
        <v>453</v>
      </c>
      <c r="B306" s="15" t="s">
        <v>105</v>
      </c>
      <c r="C306" s="9" t="s">
        <v>591</v>
      </c>
      <c r="D306" s="9" t="s">
        <v>461</v>
      </c>
      <c r="E306" s="31"/>
      <c r="F306" s="42">
        <v>12</v>
      </c>
      <c r="H306" s="9" t="s">
        <v>521</v>
      </c>
      <c r="I306" s="33">
        <v>2</v>
      </c>
      <c r="J306" s="27" t="s">
        <v>527</v>
      </c>
      <c r="K306" s="9" t="s">
        <v>49</v>
      </c>
      <c r="N306" s="9">
        <v>12.197672</v>
      </c>
      <c r="O306" s="9">
        <v>-68.939165</v>
      </c>
      <c r="P306" s="9" t="s">
        <v>19</v>
      </c>
      <c r="Q306" s="9" t="s">
        <v>545</v>
      </c>
      <c r="T306" s="16"/>
      <c r="U306" s="9"/>
    </row>
    <row r="307" spans="1:21" ht="16.5">
      <c r="A307" s="15" t="s">
        <v>453</v>
      </c>
      <c r="B307" s="15" t="s">
        <v>105</v>
      </c>
      <c r="C307" s="9" t="s">
        <v>591</v>
      </c>
      <c r="D307" s="9" t="s">
        <v>461</v>
      </c>
      <c r="E307" s="31"/>
      <c r="F307" s="42">
        <v>10</v>
      </c>
      <c r="H307" s="9" t="s">
        <v>521</v>
      </c>
      <c r="I307" s="33">
        <v>2</v>
      </c>
      <c r="J307" s="27" t="s">
        <v>546</v>
      </c>
      <c r="K307" s="9" t="s">
        <v>49</v>
      </c>
      <c r="N307" s="9">
        <v>12.197672</v>
      </c>
      <c r="O307" s="9">
        <v>-68.939165</v>
      </c>
      <c r="P307" s="9" t="s">
        <v>19</v>
      </c>
      <c r="Q307" s="9" t="s">
        <v>545</v>
      </c>
      <c r="T307" s="16"/>
      <c r="U307" s="9"/>
    </row>
    <row r="308" spans="1:21" ht="16.5">
      <c r="A308" s="15" t="s">
        <v>453</v>
      </c>
      <c r="B308" s="15" t="s">
        <v>105</v>
      </c>
      <c r="C308" s="9" t="s">
        <v>591</v>
      </c>
      <c r="D308" s="9" t="s">
        <v>461</v>
      </c>
      <c r="E308" s="31"/>
      <c r="F308" s="42">
        <v>8</v>
      </c>
      <c r="H308" s="9" t="s">
        <v>521</v>
      </c>
      <c r="I308" s="33">
        <v>2</v>
      </c>
      <c r="J308" s="27" t="s">
        <v>528</v>
      </c>
      <c r="K308" s="9" t="s">
        <v>49</v>
      </c>
      <c r="N308" s="9">
        <v>12.197672</v>
      </c>
      <c r="O308" s="9">
        <v>-68.939165</v>
      </c>
      <c r="P308" s="9" t="s">
        <v>19</v>
      </c>
      <c r="Q308" s="9" t="s">
        <v>545</v>
      </c>
      <c r="T308" s="16"/>
      <c r="U308" s="9"/>
    </row>
    <row r="309" spans="1:21" ht="16.5">
      <c r="A309" s="15" t="s">
        <v>453</v>
      </c>
      <c r="B309" s="15" t="s">
        <v>105</v>
      </c>
      <c r="C309" s="9" t="s">
        <v>591</v>
      </c>
      <c r="D309" s="9" t="s">
        <v>461</v>
      </c>
      <c r="E309" s="31"/>
      <c r="F309" s="42">
        <v>4</v>
      </c>
      <c r="H309" s="9" t="s">
        <v>521</v>
      </c>
      <c r="I309" s="33">
        <v>2</v>
      </c>
      <c r="J309" s="27" t="s">
        <v>547</v>
      </c>
      <c r="K309" s="9" t="s">
        <v>49</v>
      </c>
      <c r="N309" s="9">
        <v>12.197672</v>
      </c>
      <c r="O309" s="9">
        <v>-68.939165</v>
      </c>
      <c r="P309" s="9" t="s">
        <v>19</v>
      </c>
      <c r="Q309" s="9" t="s">
        <v>545</v>
      </c>
      <c r="T309" s="16"/>
      <c r="U309" s="9"/>
    </row>
    <row r="310" spans="1:21" ht="16.5">
      <c r="A310" s="15" t="s">
        <v>453</v>
      </c>
      <c r="B310" s="15" t="s">
        <v>105</v>
      </c>
      <c r="C310" s="9" t="s">
        <v>591</v>
      </c>
      <c r="D310" s="9" t="s">
        <v>461</v>
      </c>
      <c r="E310" s="31"/>
      <c r="F310" s="42">
        <v>2</v>
      </c>
      <c r="H310" s="9" t="s">
        <v>521</v>
      </c>
      <c r="I310" s="33">
        <v>2</v>
      </c>
      <c r="J310" s="27" t="s">
        <v>529</v>
      </c>
      <c r="K310" s="9" t="s">
        <v>49</v>
      </c>
      <c r="N310" s="9">
        <v>12.197672</v>
      </c>
      <c r="O310" s="9">
        <v>-68.939165</v>
      </c>
      <c r="P310" s="9" t="s">
        <v>19</v>
      </c>
      <c r="Q310" s="9" t="s">
        <v>545</v>
      </c>
      <c r="T310" s="16"/>
      <c r="U310" s="9"/>
    </row>
    <row r="311" spans="1:21" ht="16.5">
      <c r="A311" s="15" t="s">
        <v>453</v>
      </c>
      <c r="B311" s="15" t="s">
        <v>105</v>
      </c>
      <c r="C311" s="9" t="s">
        <v>591</v>
      </c>
      <c r="D311" s="9" t="s">
        <v>461</v>
      </c>
      <c r="E311" s="31"/>
      <c r="F311" s="42">
        <v>6.8</v>
      </c>
      <c r="H311" s="9" t="s">
        <v>521</v>
      </c>
      <c r="I311" s="33">
        <v>2</v>
      </c>
      <c r="J311" s="27" t="s">
        <v>548</v>
      </c>
      <c r="K311" s="9" t="s">
        <v>52</v>
      </c>
      <c r="L311" s="9" t="s">
        <v>549</v>
      </c>
      <c r="N311" s="9">
        <v>27.918961</v>
      </c>
      <c r="O311" s="9">
        <v>-93.598427</v>
      </c>
      <c r="P311" s="9" t="s">
        <v>19</v>
      </c>
      <c r="Q311" s="9" t="s">
        <v>490</v>
      </c>
      <c r="T311" s="16"/>
      <c r="U311" s="9"/>
    </row>
    <row r="312" spans="1:21" ht="16.5">
      <c r="A312" s="15" t="s">
        <v>453</v>
      </c>
      <c r="B312" s="15" t="s">
        <v>105</v>
      </c>
      <c r="C312" s="9" t="s">
        <v>591</v>
      </c>
      <c r="D312" s="9" t="s">
        <v>461</v>
      </c>
      <c r="E312" s="31"/>
      <c r="F312" s="42">
        <v>7.8</v>
      </c>
      <c r="H312" s="9" t="s">
        <v>521</v>
      </c>
      <c r="I312" s="33">
        <v>2</v>
      </c>
      <c r="J312" s="27" t="s">
        <v>548</v>
      </c>
      <c r="K312" s="9" t="s">
        <v>52</v>
      </c>
      <c r="L312" s="9" t="s">
        <v>549</v>
      </c>
      <c r="N312" s="9">
        <v>27.918961</v>
      </c>
      <c r="O312" s="9">
        <v>-93.598427</v>
      </c>
      <c r="P312" s="9" t="s">
        <v>19</v>
      </c>
      <c r="Q312" s="9" t="s">
        <v>550</v>
      </c>
      <c r="T312" s="16"/>
      <c r="U312" s="9"/>
    </row>
    <row r="313" spans="1:21" ht="16.5">
      <c r="A313" s="15" t="s">
        <v>453</v>
      </c>
      <c r="B313" s="15" t="s">
        <v>105</v>
      </c>
      <c r="C313" s="9" t="s">
        <v>591</v>
      </c>
      <c r="D313" s="9" t="s">
        <v>461</v>
      </c>
      <c r="E313" s="31"/>
      <c r="F313" s="42">
        <v>8.9</v>
      </c>
      <c r="H313" s="9" t="s">
        <v>521</v>
      </c>
      <c r="I313" s="33">
        <v>2</v>
      </c>
      <c r="J313" s="27" t="s">
        <v>548</v>
      </c>
      <c r="K313" s="9" t="s">
        <v>52</v>
      </c>
      <c r="L313" s="9" t="s">
        <v>549</v>
      </c>
      <c r="N313" s="9">
        <v>27.918961</v>
      </c>
      <c r="O313" s="9">
        <v>-93.598427</v>
      </c>
      <c r="P313" s="9" t="s">
        <v>19</v>
      </c>
      <c r="Q313" s="9" t="s">
        <v>490</v>
      </c>
      <c r="T313" s="16"/>
      <c r="U313" s="9"/>
    </row>
    <row r="314" spans="1:17" ht="16.5">
      <c r="A314" s="15" t="s">
        <v>452</v>
      </c>
      <c r="B314" s="15" t="s">
        <v>105</v>
      </c>
      <c r="C314" s="9" t="s">
        <v>591</v>
      </c>
      <c r="D314" s="9" t="s">
        <v>58</v>
      </c>
      <c r="E314" s="32" t="s">
        <v>146</v>
      </c>
      <c r="F314" s="42">
        <v>7.5</v>
      </c>
      <c r="I314" s="33">
        <v>2</v>
      </c>
      <c r="J314" s="27" t="s">
        <v>147</v>
      </c>
      <c r="K314" s="11" t="s">
        <v>41</v>
      </c>
      <c r="L314" s="9" t="s">
        <v>41</v>
      </c>
      <c r="P314" s="9" t="s">
        <v>19</v>
      </c>
      <c r="Q314" s="16" t="s">
        <v>148</v>
      </c>
    </row>
    <row r="315" spans="1:17" ht="16.5">
      <c r="A315" s="15" t="s">
        <v>452</v>
      </c>
      <c r="B315" s="15" t="s">
        <v>105</v>
      </c>
      <c r="C315" s="9" t="s">
        <v>591</v>
      </c>
      <c r="D315" s="9" t="s">
        <v>23</v>
      </c>
      <c r="E315" s="32" t="s">
        <v>126</v>
      </c>
      <c r="F315" s="42">
        <v>7.05</v>
      </c>
      <c r="H315" s="9" t="s">
        <v>46</v>
      </c>
      <c r="I315" s="33">
        <v>2</v>
      </c>
      <c r="J315" s="27">
        <v>10</v>
      </c>
      <c r="K315" s="11" t="s">
        <v>49</v>
      </c>
      <c r="L315" s="9" t="s">
        <v>210</v>
      </c>
      <c r="P315" s="9" t="s">
        <v>19</v>
      </c>
      <c r="Q315" s="16" t="s">
        <v>47</v>
      </c>
    </row>
    <row r="316" spans="1:17" ht="16.5">
      <c r="A316" s="15" t="s">
        <v>452</v>
      </c>
      <c r="B316" s="15" t="s">
        <v>105</v>
      </c>
      <c r="C316" s="9" t="s">
        <v>591</v>
      </c>
      <c r="D316" s="9" t="s">
        <v>58</v>
      </c>
      <c r="F316" s="42">
        <v>10.41</v>
      </c>
      <c r="I316" s="33">
        <v>2</v>
      </c>
      <c r="J316" s="27">
        <v>9</v>
      </c>
      <c r="K316" s="11" t="s">
        <v>207</v>
      </c>
      <c r="L316" s="9" t="s">
        <v>160</v>
      </c>
      <c r="P316" s="9" t="s">
        <v>19</v>
      </c>
      <c r="Q316" s="16" t="s">
        <v>354</v>
      </c>
    </row>
    <row r="317" spans="1:17" ht="16.5">
      <c r="A317" s="15" t="s">
        <v>452</v>
      </c>
      <c r="B317" s="15" t="s">
        <v>105</v>
      </c>
      <c r="C317" s="9" t="s">
        <v>591</v>
      </c>
      <c r="D317" s="9" t="s">
        <v>58</v>
      </c>
      <c r="F317" s="42">
        <v>9.69</v>
      </c>
      <c r="I317" s="33">
        <v>2</v>
      </c>
      <c r="J317" s="27">
        <v>13.5</v>
      </c>
      <c r="K317" s="11" t="s">
        <v>207</v>
      </c>
      <c r="L317" s="9" t="s">
        <v>160</v>
      </c>
      <c r="P317" s="9" t="s">
        <v>19</v>
      </c>
      <c r="Q317" s="16" t="s">
        <v>354</v>
      </c>
    </row>
    <row r="318" spans="1:17" ht="16.5">
      <c r="A318" s="15" t="s">
        <v>452</v>
      </c>
      <c r="B318" s="15" t="s">
        <v>105</v>
      </c>
      <c r="C318" s="9" t="s">
        <v>591</v>
      </c>
      <c r="D318" s="9" t="s">
        <v>58</v>
      </c>
      <c r="F318" s="42">
        <v>9.1</v>
      </c>
      <c r="H318" s="9" t="s">
        <v>21</v>
      </c>
      <c r="I318" s="33">
        <v>2</v>
      </c>
      <c r="J318" s="27">
        <v>10</v>
      </c>
      <c r="K318" s="11" t="s">
        <v>209</v>
      </c>
      <c r="L318" s="9" t="s">
        <v>142</v>
      </c>
      <c r="N318" s="9" t="s">
        <v>407</v>
      </c>
      <c r="O318" s="9" t="s">
        <v>408</v>
      </c>
      <c r="P318" s="9" t="s">
        <v>19</v>
      </c>
      <c r="Q318" s="16" t="s">
        <v>277</v>
      </c>
    </row>
    <row r="319" spans="1:17" ht="16.5">
      <c r="A319" s="15" t="s">
        <v>452</v>
      </c>
      <c r="B319" s="15" t="s">
        <v>105</v>
      </c>
      <c r="C319" s="9" t="s">
        <v>591</v>
      </c>
      <c r="D319" s="9" t="s">
        <v>58</v>
      </c>
      <c r="E319" s="32" t="s">
        <v>129</v>
      </c>
      <c r="F319" s="42">
        <v>9.2</v>
      </c>
      <c r="I319" s="33">
        <v>2</v>
      </c>
      <c r="J319" s="27">
        <v>10</v>
      </c>
      <c r="K319" s="11" t="s">
        <v>209</v>
      </c>
      <c r="L319" s="9" t="s">
        <v>130</v>
      </c>
      <c r="P319" s="9" t="s">
        <v>52</v>
      </c>
      <c r="Q319" s="16" t="s">
        <v>131</v>
      </c>
    </row>
    <row r="320" spans="1:17" ht="16.5">
      <c r="A320" s="15" t="s">
        <v>452</v>
      </c>
      <c r="B320" s="15" t="s">
        <v>105</v>
      </c>
      <c r="C320" s="9" t="s">
        <v>591</v>
      </c>
      <c r="D320" s="9" t="s">
        <v>58</v>
      </c>
      <c r="E320" s="32" t="s">
        <v>132</v>
      </c>
      <c r="F320" s="42">
        <v>8.9</v>
      </c>
      <c r="I320" s="33">
        <v>2</v>
      </c>
      <c r="J320" s="27">
        <v>10</v>
      </c>
      <c r="K320" s="11" t="s">
        <v>209</v>
      </c>
      <c r="L320" s="9" t="s">
        <v>133</v>
      </c>
      <c r="P320" s="9" t="s">
        <v>52</v>
      </c>
      <c r="Q320" s="16" t="s">
        <v>131</v>
      </c>
    </row>
    <row r="321" spans="1:17" ht="16.5">
      <c r="A321" s="15" t="s">
        <v>452</v>
      </c>
      <c r="B321" s="15" t="s">
        <v>105</v>
      </c>
      <c r="C321" s="9" t="s">
        <v>591</v>
      </c>
      <c r="D321" s="9" t="s">
        <v>58</v>
      </c>
      <c r="E321" s="32" t="s">
        <v>134</v>
      </c>
      <c r="F321" s="42">
        <v>8.5</v>
      </c>
      <c r="I321" s="33">
        <v>2</v>
      </c>
      <c r="J321" s="27">
        <v>10</v>
      </c>
      <c r="K321" s="11" t="s">
        <v>209</v>
      </c>
      <c r="L321" s="9" t="s">
        <v>135</v>
      </c>
      <c r="P321" s="9" t="s">
        <v>52</v>
      </c>
      <c r="Q321" s="16" t="s">
        <v>131</v>
      </c>
    </row>
    <row r="322" spans="1:17" ht="16.5">
      <c r="A322" s="15" t="s">
        <v>452</v>
      </c>
      <c r="B322" s="15" t="s">
        <v>105</v>
      </c>
      <c r="C322" s="9" t="s">
        <v>591</v>
      </c>
      <c r="D322" s="9" t="s">
        <v>58</v>
      </c>
      <c r="E322" s="32" t="s">
        <v>136</v>
      </c>
      <c r="F322" s="42">
        <v>8.6</v>
      </c>
      <c r="I322" s="33">
        <v>2</v>
      </c>
      <c r="J322" s="27">
        <v>10</v>
      </c>
      <c r="K322" s="11" t="s">
        <v>209</v>
      </c>
      <c r="L322" s="9" t="s">
        <v>137</v>
      </c>
      <c r="P322" s="9" t="s">
        <v>52</v>
      </c>
      <c r="Q322" s="16" t="s">
        <v>131</v>
      </c>
    </row>
    <row r="323" spans="1:17" ht="16.5">
      <c r="A323" s="15" t="s">
        <v>452</v>
      </c>
      <c r="B323" s="15" t="s">
        <v>105</v>
      </c>
      <c r="C323" s="9" t="s">
        <v>591</v>
      </c>
      <c r="D323" s="9" t="s">
        <v>58</v>
      </c>
      <c r="E323" s="32" t="s">
        <v>138</v>
      </c>
      <c r="F323" s="42">
        <v>8.6</v>
      </c>
      <c r="I323" s="33">
        <v>2</v>
      </c>
      <c r="J323" s="27">
        <v>10</v>
      </c>
      <c r="K323" s="11" t="s">
        <v>209</v>
      </c>
      <c r="L323" s="9" t="s">
        <v>139</v>
      </c>
      <c r="P323" s="9" t="s">
        <v>52</v>
      </c>
      <c r="Q323" s="16" t="s">
        <v>131</v>
      </c>
    </row>
    <row r="324" spans="1:17" ht="16.5">
      <c r="A324" s="15" t="s">
        <v>452</v>
      </c>
      <c r="B324" s="15" t="s">
        <v>105</v>
      </c>
      <c r="C324" s="9" t="s">
        <v>591</v>
      </c>
      <c r="D324" s="9" t="s">
        <v>58</v>
      </c>
      <c r="E324" s="32" t="s">
        <v>140</v>
      </c>
      <c r="F324" s="42">
        <v>7.9</v>
      </c>
      <c r="I324" s="33">
        <v>2</v>
      </c>
      <c r="J324" s="27">
        <v>10</v>
      </c>
      <c r="K324" s="11" t="s">
        <v>209</v>
      </c>
      <c r="L324" s="9" t="s">
        <v>141</v>
      </c>
      <c r="P324" s="9" t="s">
        <v>52</v>
      </c>
      <c r="Q324" s="16" t="s">
        <v>131</v>
      </c>
    </row>
    <row r="325" spans="1:17" ht="16.5">
      <c r="A325" s="15" t="s">
        <v>452</v>
      </c>
      <c r="B325" s="15" t="s">
        <v>105</v>
      </c>
      <c r="C325" s="9" t="s">
        <v>591</v>
      </c>
      <c r="D325" s="9" t="s">
        <v>58</v>
      </c>
      <c r="E325" s="32" t="s">
        <v>121</v>
      </c>
      <c r="F325" s="42">
        <v>9</v>
      </c>
      <c r="H325" s="9" t="s">
        <v>21</v>
      </c>
      <c r="I325" s="33">
        <v>2</v>
      </c>
      <c r="J325" s="27">
        <v>6</v>
      </c>
      <c r="K325" s="11" t="s">
        <v>207</v>
      </c>
      <c r="L325" s="9" t="s">
        <v>122</v>
      </c>
      <c r="P325" s="9" t="s">
        <v>19</v>
      </c>
      <c r="Q325" s="16" t="s">
        <v>117</v>
      </c>
    </row>
    <row r="326" spans="1:17" ht="16.5">
      <c r="A326" s="15" t="s">
        <v>452</v>
      </c>
      <c r="B326" s="15" t="s">
        <v>105</v>
      </c>
      <c r="C326" s="9" t="s">
        <v>591</v>
      </c>
      <c r="D326" s="9" t="s">
        <v>58</v>
      </c>
      <c r="E326" s="32" t="s">
        <v>123</v>
      </c>
      <c r="F326" s="42">
        <v>11.6</v>
      </c>
      <c r="H326" s="9" t="s">
        <v>21</v>
      </c>
      <c r="I326" s="33">
        <v>2</v>
      </c>
      <c r="J326" s="27">
        <v>8</v>
      </c>
      <c r="K326" s="11" t="s">
        <v>207</v>
      </c>
      <c r="L326" s="9" t="s">
        <v>18</v>
      </c>
      <c r="P326" s="9" t="s">
        <v>19</v>
      </c>
      <c r="Q326" s="16" t="s">
        <v>117</v>
      </c>
    </row>
    <row r="327" spans="1:17" ht="16.5">
      <c r="A327" s="15" t="s">
        <v>452</v>
      </c>
      <c r="B327" s="15" t="s">
        <v>105</v>
      </c>
      <c r="C327" s="9" t="s">
        <v>591</v>
      </c>
      <c r="D327" s="9" t="s">
        <v>17</v>
      </c>
      <c r="E327" s="32">
        <v>0.668</v>
      </c>
      <c r="F327" s="42">
        <v>6.68</v>
      </c>
      <c r="I327" s="33">
        <v>2</v>
      </c>
      <c r="J327" s="27">
        <v>10</v>
      </c>
      <c r="K327" s="11" t="s">
        <v>41</v>
      </c>
      <c r="L327" s="9" t="s">
        <v>289</v>
      </c>
      <c r="N327" s="9">
        <v>18.47</v>
      </c>
      <c r="O327" s="9">
        <v>77.41</v>
      </c>
      <c r="P327" s="9" t="s">
        <v>19</v>
      </c>
      <c r="Q327" s="16" t="s">
        <v>127</v>
      </c>
    </row>
    <row r="328" spans="1:17" ht="16.5">
      <c r="A328" s="15" t="s">
        <v>452</v>
      </c>
      <c r="B328" s="15" t="s">
        <v>105</v>
      </c>
      <c r="C328" s="9" t="s">
        <v>591</v>
      </c>
      <c r="D328" s="9" t="s">
        <v>17</v>
      </c>
      <c r="E328" s="32">
        <v>0.479</v>
      </c>
      <c r="F328" s="42">
        <v>4.79</v>
      </c>
      <c r="I328" s="33">
        <v>2</v>
      </c>
      <c r="J328" s="27">
        <v>15</v>
      </c>
      <c r="K328" s="11" t="s">
        <v>41</v>
      </c>
      <c r="L328" s="9" t="s">
        <v>289</v>
      </c>
      <c r="N328" s="9">
        <v>18.47</v>
      </c>
      <c r="O328" s="9">
        <v>77.41</v>
      </c>
      <c r="P328" s="9" t="s">
        <v>19</v>
      </c>
      <c r="Q328" s="16" t="s">
        <v>127</v>
      </c>
    </row>
    <row r="329" spans="1:17" ht="16.5">
      <c r="A329" s="15" t="s">
        <v>452</v>
      </c>
      <c r="B329" s="15" t="s">
        <v>105</v>
      </c>
      <c r="C329" s="9" t="s">
        <v>591</v>
      </c>
      <c r="D329" s="9" t="s">
        <v>17</v>
      </c>
      <c r="E329" s="32">
        <v>0.214</v>
      </c>
      <c r="F329" s="42">
        <v>2.14</v>
      </c>
      <c r="I329" s="33">
        <v>2</v>
      </c>
      <c r="J329" s="27">
        <v>27</v>
      </c>
      <c r="K329" s="11" t="s">
        <v>41</v>
      </c>
      <c r="L329" s="9" t="s">
        <v>289</v>
      </c>
      <c r="N329" s="9">
        <v>18.47</v>
      </c>
      <c r="O329" s="9">
        <v>77.41</v>
      </c>
      <c r="P329" s="9" t="s">
        <v>19</v>
      </c>
      <c r="Q329" s="16" t="s">
        <v>127</v>
      </c>
    </row>
    <row r="330" spans="1:17" ht="16.5">
      <c r="A330" s="15" t="s">
        <v>452</v>
      </c>
      <c r="B330" s="15" t="s">
        <v>105</v>
      </c>
      <c r="C330" s="9" t="s">
        <v>591</v>
      </c>
      <c r="D330" s="9" t="s">
        <v>17</v>
      </c>
      <c r="E330" s="32">
        <v>0.17</v>
      </c>
      <c r="F330" s="42">
        <v>1.7</v>
      </c>
      <c r="I330" s="33">
        <v>2</v>
      </c>
      <c r="J330" s="27">
        <v>28</v>
      </c>
      <c r="K330" s="11" t="s">
        <v>41</v>
      </c>
      <c r="L330" s="9" t="s">
        <v>289</v>
      </c>
      <c r="N330" s="9">
        <v>18.47</v>
      </c>
      <c r="O330" s="9">
        <v>77.41</v>
      </c>
      <c r="P330" s="9" t="s">
        <v>19</v>
      </c>
      <c r="Q330" s="16" t="s">
        <v>127</v>
      </c>
    </row>
    <row r="331" spans="1:17" ht="16.5">
      <c r="A331" s="15" t="s">
        <v>452</v>
      </c>
      <c r="B331" s="15" t="s">
        <v>105</v>
      </c>
      <c r="C331" s="9" t="s">
        <v>591</v>
      </c>
      <c r="D331" s="9" t="s">
        <v>17</v>
      </c>
      <c r="E331" s="32">
        <v>0.186</v>
      </c>
      <c r="F331" s="42">
        <v>1.86</v>
      </c>
      <c r="I331" s="33">
        <v>2</v>
      </c>
      <c r="J331" s="27">
        <v>30</v>
      </c>
      <c r="K331" s="11" t="s">
        <v>41</v>
      </c>
      <c r="L331" s="9" t="s">
        <v>289</v>
      </c>
      <c r="N331" s="9">
        <v>18.47</v>
      </c>
      <c r="O331" s="9">
        <v>77.41</v>
      </c>
      <c r="P331" s="9" t="s">
        <v>19</v>
      </c>
      <c r="Q331" s="16" t="s">
        <v>127</v>
      </c>
    </row>
    <row r="332" spans="1:17" ht="16.5">
      <c r="A332" s="15" t="s">
        <v>452</v>
      </c>
      <c r="B332" s="15" t="s">
        <v>105</v>
      </c>
      <c r="C332" s="9" t="s">
        <v>591</v>
      </c>
      <c r="D332" s="9" t="s">
        <v>17</v>
      </c>
      <c r="E332" s="32">
        <v>0.154</v>
      </c>
      <c r="F332" s="42">
        <v>1.54</v>
      </c>
      <c r="I332" s="33">
        <v>2</v>
      </c>
      <c r="J332" s="27">
        <v>35</v>
      </c>
      <c r="K332" s="11" t="s">
        <v>41</v>
      </c>
      <c r="L332" s="9" t="s">
        <v>289</v>
      </c>
      <c r="N332" s="9">
        <v>18.47</v>
      </c>
      <c r="O332" s="9">
        <v>77.41</v>
      </c>
      <c r="P332" s="9" t="s">
        <v>19</v>
      </c>
      <c r="Q332" s="16" t="s">
        <v>127</v>
      </c>
    </row>
    <row r="333" spans="1:17" ht="16.5">
      <c r="A333" s="15" t="s">
        <v>452</v>
      </c>
      <c r="B333" s="15" t="s">
        <v>105</v>
      </c>
      <c r="C333" s="9" t="s">
        <v>591</v>
      </c>
      <c r="D333" s="9" t="s">
        <v>17</v>
      </c>
      <c r="E333" s="32">
        <v>0.163</v>
      </c>
      <c r="F333" s="42">
        <v>1.63</v>
      </c>
      <c r="I333" s="33">
        <v>2</v>
      </c>
      <c r="J333" s="27">
        <v>45</v>
      </c>
      <c r="K333" s="11" t="s">
        <v>41</v>
      </c>
      <c r="L333" s="9" t="s">
        <v>289</v>
      </c>
      <c r="N333" s="9">
        <v>18.47</v>
      </c>
      <c r="O333" s="9">
        <v>77.41</v>
      </c>
      <c r="P333" s="9" t="s">
        <v>19</v>
      </c>
      <c r="Q333" s="16" t="s">
        <v>127</v>
      </c>
    </row>
    <row r="334" spans="1:18" ht="16.5">
      <c r="A334" s="15" t="s">
        <v>452</v>
      </c>
      <c r="B334" s="15" t="s">
        <v>105</v>
      </c>
      <c r="C334" s="9" t="s">
        <v>591</v>
      </c>
      <c r="D334" s="9" t="s">
        <v>58</v>
      </c>
      <c r="F334" s="42">
        <v>12.2</v>
      </c>
      <c r="H334" s="9" t="s">
        <v>338</v>
      </c>
      <c r="I334" s="33">
        <v>2</v>
      </c>
      <c r="J334" s="27" t="s">
        <v>331</v>
      </c>
      <c r="K334" s="11" t="s">
        <v>93</v>
      </c>
      <c r="L334" s="9" t="s">
        <v>339</v>
      </c>
      <c r="M334" s="9" t="s">
        <v>337</v>
      </c>
      <c r="N334" s="9">
        <v>12.41</v>
      </c>
      <c r="O334" s="9">
        <v>69.87</v>
      </c>
      <c r="P334" s="9" t="s">
        <v>19</v>
      </c>
      <c r="Q334" s="16" t="s">
        <v>340</v>
      </c>
      <c r="R334" s="9" t="s">
        <v>383</v>
      </c>
    </row>
    <row r="335" spans="1:18" ht="16.5">
      <c r="A335" s="15" t="s">
        <v>452</v>
      </c>
      <c r="B335" s="15" t="s">
        <v>105</v>
      </c>
      <c r="C335" s="9" t="s">
        <v>591</v>
      </c>
      <c r="D335" s="9" t="s">
        <v>58</v>
      </c>
      <c r="F335" s="42">
        <v>10.4</v>
      </c>
      <c r="H335" s="9" t="s">
        <v>46</v>
      </c>
      <c r="I335" s="33">
        <v>2</v>
      </c>
      <c r="J335" s="27" t="s">
        <v>331</v>
      </c>
      <c r="K335" s="11" t="s">
        <v>93</v>
      </c>
      <c r="L335" s="9" t="s">
        <v>341</v>
      </c>
      <c r="M335" s="9" t="s">
        <v>333</v>
      </c>
      <c r="N335" s="9">
        <v>12.43</v>
      </c>
      <c r="O335" s="9">
        <v>69.91</v>
      </c>
      <c r="P335" s="9" t="s">
        <v>19</v>
      </c>
      <c r="Q335" s="16" t="s">
        <v>340</v>
      </c>
      <c r="R335" s="9" t="s">
        <v>385</v>
      </c>
    </row>
    <row r="336" spans="1:18" ht="16.5">
      <c r="A336" s="15" t="s">
        <v>452</v>
      </c>
      <c r="B336" s="15" t="s">
        <v>105</v>
      </c>
      <c r="C336" s="9" t="s">
        <v>591</v>
      </c>
      <c r="D336" s="9" t="s">
        <v>58</v>
      </c>
      <c r="F336" s="42">
        <v>9.9</v>
      </c>
      <c r="H336" s="9" t="s">
        <v>46</v>
      </c>
      <c r="I336" s="33">
        <v>2</v>
      </c>
      <c r="J336" s="27" t="s">
        <v>331</v>
      </c>
      <c r="K336" s="11" t="s">
        <v>93</v>
      </c>
      <c r="L336" s="9" t="s">
        <v>332</v>
      </c>
      <c r="M336" s="9" t="s">
        <v>333</v>
      </c>
      <c r="N336" s="9">
        <v>12.44</v>
      </c>
      <c r="O336" s="9">
        <v>69.93</v>
      </c>
      <c r="P336" s="9" t="s">
        <v>19</v>
      </c>
      <c r="Q336" s="16" t="s">
        <v>340</v>
      </c>
      <c r="R336" s="9" t="s">
        <v>384</v>
      </c>
    </row>
    <row r="337" spans="1:18" ht="16.5">
      <c r="A337" s="15" t="s">
        <v>452</v>
      </c>
      <c r="B337" s="15" t="s">
        <v>105</v>
      </c>
      <c r="C337" s="9" t="s">
        <v>591</v>
      </c>
      <c r="D337" s="9" t="s">
        <v>58</v>
      </c>
      <c r="F337" s="42">
        <v>13.6</v>
      </c>
      <c r="H337" s="9" t="s">
        <v>46</v>
      </c>
      <c r="I337" s="33">
        <v>2</v>
      </c>
      <c r="J337" s="27" t="s">
        <v>331</v>
      </c>
      <c r="K337" s="11" t="s">
        <v>93</v>
      </c>
      <c r="L337" s="9" t="s">
        <v>336</v>
      </c>
      <c r="M337" s="9" t="s">
        <v>337</v>
      </c>
      <c r="N337" s="9">
        <v>12.46</v>
      </c>
      <c r="O337" s="9">
        <v>69.97</v>
      </c>
      <c r="P337" s="9" t="s">
        <v>19</v>
      </c>
      <c r="Q337" s="16" t="s">
        <v>340</v>
      </c>
      <c r="R337" s="9" t="s">
        <v>383</v>
      </c>
    </row>
    <row r="338" spans="1:17" ht="16.5">
      <c r="A338" s="15" t="s">
        <v>452</v>
      </c>
      <c r="B338" s="15" t="s">
        <v>105</v>
      </c>
      <c r="C338" s="9" t="s">
        <v>591</v>
      </c>
      <c r="D338" s="9" t="s">
        <v>17</v>
      </c>
      <c r="E338" s="32">
        <v>0.76</v>
      </c>
      <c r="F338" s="42">
        <v>7.6</v>
      </c>
      <c r="H338" s="9" t="s">
        <v>21</v>
      </c>
      <c r="I338" s="33">
        <v>2</v>
      </c>
      <c r="J338" s="27">
        <v>10</v>
      </c>
      <c r="K338" s="11" t="s">
        <v>207</v>
      </c>
      <c r="L338" s="9" t="s">
        <v>18</v>
      </c>
      <c r="P338" s="9" t="s">
        <v>19</v>
      </c>
      <c r="Q338" s="16" t="s">
        <v>22</v>
      </c>
    </row>
    <row r="339" spans="1:18" ht="16.5">
      <c r="A339" s="15" t="s">
        <v>452</v>
      </c>
      <c r="B339" s="15" t="s">
        <v>105</v>
      </c>
      <c r="C339" s="9" t="s">
        <v>591</v>
      </c>
      <c r="E339" s="32" t="s">
        <v>251</v>
      </c>
      <c r="F339" s="42">
        <v>4.98</v>
      </c>
      <c r="I339" s="33">
        <v>2</v>
      </c>
      <c r="J339" s="27">
        <v>25</v>
      </c>
      <c r="K339" s="11" t="s">
        <v>212</v>
      </c>
      <c r="L339" s="9" t="s">
        <v>213</v>
      </c>
      <c r="P339" s="9" t="s">
        <v>19</v>
      </c>
      <c r="Q339" s="16" t="s">
        <v>247</v>
      </c>
      <c r="R339" s="9" t="s">
        <v>248</v>
      </c>
    </row>
    <row r="340" spans="1:18" ht="16.5">
      <c r="A340" s="15" t="s">
        <v>452</v>
      </c>
      <c r="B340" s="15" t="s">
        <v>105</v>
      </c>
      <c r="C340" s="9" t="s">
        <v>591</v>
      </c>
      <c r="E340" s="32" t="s">
        <v>249</v>
      </c>
      <c r="F340" s="42">
        <v>8.88</v>
      </c>
      <c r="I340" s="33">
        <v>2</v>
      </c>
      <c r="J340" s="27" t="s">
        <v>250</v>
      </c>
      <c r="K340" s="11" t="s">
        <v>212</v>
      </c>
      <c r="L340" s="9" t="s">
        <v>213</v>
      </c>
      <c r="P340" s="9" t="s">
        <v>19</v>
      </c>
      <c r="Q340" s="16" t="s">
        <v>247</v>
      </c>
      <c r="R340" s="9" t="s">
        <v>248</v>
      </c>
    </row>
    <row r="341" spans="1:17" ht="16.5">
      <c r="A341" s="15" t="s">
        <v>452</v>
      </c>
      <c r="B341" s="15" t="s">
        <v>105</v>
      </c>
      <c r="C341" s="9" t="s">
        <v>591</v>
      </c>
      <c r="D341" s="9" t="s">
        <v>58</v>
      </c>
      <c r="E341" s="32">
        <v>0.83</v>
      </c>
      <c r="F341" s="42">
        <v>8.3</v>
      </c>
      <c r="I341" s="33">
        <v>2</v>
      </c>
      <c r="J341" s="27">
        <v>6.1</v>
      </c>
      <c r="K341" s="11" t="s">
        <v>207</v>
      </c>
      <c r="L341" s="9" t="s">
        <v>118</v>
      </c>
      <c r="P341" s="9" t="s">
        <v>19</v>
      </c>
      <c r="Q341" s="16" t="s">
        <v>62</v>
      </c>
    </row>
    <row r="342" spans="1:17" ht="16.5">
      <c r="A342" s="15" t="s">
        <v>452</v>
      </c>
      <c r="B342" s="15" t="s">
        <v>105</v>
      </c>
      <c r="C342" s="9" t="s">
        <v>591</v>
      </c>
      <c r="D342" s="9" t="s">
        <v>58</v>
      </c>
      <c r="E342" s="32">
        <v>0.58</v>
      </c>
      <c r="F342" s="42">
        <v>5.8</v>
      </c>
      <c r="I342" s="33">
        <v>2</v>
      </c>
      <c r="J342" s="27">
        <v>6.1</v>
      </c>
      <c r="K342" s="11" t="s">
        <v>207</v>
      </c>
      <c r="L342" s="9" t="s">
        <v>61</v>
      </c>
      <c r="P342" s="9" t="s">
        <v>19</v>
      </c>
      <c r="Q342" s="16" t="s">
        <v>62</v>
      </c>
    </row>
    <row r="343" spans="1:17" ht="16.5">
      <c r="A343" s="15" t="s">
        <v>452</v>
      </c>
      <c r="B343" s="15" t="s">
        <v>105</v>
      </c>
      <c r="C343" s="9" t="s">
        <v>591</v>
      </c>
      <c r="E343" s="32">
        <v>0.76</v>
      </c>
      <c r="F343" s="42">
        <v>7.6</v>
      </c>
      <c r="I343" s="33">
        <v>2</v>
      </c>
      <c r="J343" s="27">
        <v>6.1</v>
      </c>
      <c r="K343" s="11" t="s">
        <v>207</v>
      </c>
      <c r="L343" s="9" t="s">
        <v>119</v>
      </c>
      <c r="P343" s="9" t="s">
        <v>19</v>
      </c>
      <c r="Q343" s="16" t="s">
        <v>62</v>
      </c>
    </row>
    <row r="344" spans="1:17" ht="16.5">
      <c r="A344" s="15" t="s">
        <v>452</v>
      </c>
      <c r="B344" s="15" t="s">
        <v>105</v>
      </c>
      <c r="C344" s="9" t="s">
        <v>591</v>
      </c>
      <c r="E344" s="32">
        <v>0.89</v>
      </c>
      <c r="F344" s="42">
        <v>8.9</v>
      </c>
      <c r="I344" s="33">
        <v>2</v>
      </c>
      <c r="J344" s="27">
        <v>6.1</v>
      </c>
      <c r="K344" s="11" t="s">
        <v>207</v>
      </c>
      <c r="L344" s="9" t="s">
        <v>120</v>
      </c>
      <c r="P344" s="9" t="s">
        <v>19</v>
      </c>
      <c r="Q344" s="16" t="s">
        <v>62</v>
      </c>
    </row>
    <row r="345" spans="1:17" ht="16.5">
      <c r="A345" s="15" t="s">
        <v>452</v>
      </c>
      <c r="B345" s="15" t="s">
        <v>105</v>
      </c>
      <c r="C345" s="9" t="s">
        <v>591</v>
      </c>
      <c r="D345" s="9" t="s">
        <v>58</v>
      </c>
      <c r="E345" s="32">
        <v>0.78</v>
      </c>
      <c r="F345" s="42">
        <v>7.8</v>
      </c>
      <c r="I345" s="33">
        <v>2</v>
      </c>
      <c r="J345" s="27">
        <v>9.1</v>
      </c>
      <c r="K345" s="11" t="s">
        <v>207</v>
      </c>
      <c r="L345" s="9" t="s">
        <v>118</v>
      </c>
      <c r="P345" s="9" t="s">
        <v>19</v>
      </c>
      <c r="Q345" s="16" t="s">
        <v>62</v>
      </c>
    </row>
    <row r="346" spans="1:17" ht="16.5">
      <c r="A346" s="15" t="s">
        <v>452</v>
      </c>
      <c r="B346" s="15" t="s">
        <v>105</v>
      </c>
      <c r="C346" s="9" t="s">
        <v>591</v>
      </c>
      <c r="D346" s="9" t="s">
        <v>58</v>
      </c>
      <c r="E346" s="32">
        <v>0.68</v>
      </c>
      <c r="F346" s="42">
        <v>6.8</v>
      </c>
      <c r="I346" s="33">
        <v>2</v>
      </c>
      <c r="J346" s="27">
        <v>9.1</v>
      </c>
      <c r="K346" s="11" t="s">
        <v>207</v>
      </c>
      <c r="L346" s="9" t="s">
        <v>61</v>
      </c>
      <c r="P346" s="9" t="s">
        <v>19</v>
      </c>
      <c r="Q346" s="16" t="s">
        <v>62</v>
      </c>
    </row>
    <row r="347" spans="1:17" ht="16.5">
      <c r="A347" s="15" t="s">
        <v>452</v>
      </c>
      <c r="B347" s="15" t="s">
        <v>105</v>
      </c>
      <c r="C347" s="9" t="s">
        <v>591</v>
      </c>
      <c r="E347" s="32">
        <v>0.92</v>
      </c>
      <c r="F347" s="42">
        <v>9.2</v>
      </c>
      <c r="I347" s="33">
        <v>2</v>
      </c>
      <c r="J347" s="27">
        <v>9.1</v>
      </c>
      <c r="K347" s="11" t="s">
        <v>207</v>
      </c>
      <c r="L347" s="9" t="s">
        <v>119</v>
      </c>
      <c r="P347" s="9" t="s">
        <v>19</v>
      </c>
      <c r="Q347" s="16" t="s">
        <v>62</v>
      </c>
    </row>
    <row r="348" spans="1:17" ht="16.5">
      <c r="A348" s="15" t="s">
        <v>452</v>
      </c>
      <c r="B348" s="15" t="s">
        <v>105</v>
      </c>
      <c r="C348" s="9" t="s">
        <v>591</v>
      </c>
      <c r="E348" s="32">
        <v>0.93</v>
      </c>
      <c r="F348" s="42">
        <v>9.3</v>
      </c>
      <c r="I348" s="33">
        <v>2</v>
      </c>
      <c r="J348" s="27">
        <v>9.1</v>
      </c>
      <c r="K348" s="11" t="s">
        <v>207</v>
      </c>
      <c r="L348" s="9" t="s">
        <v>120</v>
      </c>
      <c r="P348" s="9" t="s">
        <v>19</v>
      </c>
      <c r="Q348" s="16" t="s">
        <v>62</v>
      </c>
    </row>
    <row r="349" spans="1:17" ht="16.5">
      <c r="A349" s="15" t="s">
        <v>452</v>
      </c>
      <c r="B349" s="15" t="s">
        <v>105</v>
      </c>
      <c r="C349" s="9" t="s">
        <v>591</v>
      </c>
      <c r="E349" s="32">
        <v>0.53</v>
      </c>
      <c r="F349" s="42">
        <v>5.3</v>
      </c>
      <c r="I349" s="33">
        <v>2</v>
      </c>
      <c r="J349" s="27">
        <v>9.1</v>
      </c>
      <c r="K349" s="11" t="s">
        <v>207</v>
      </c>
      <c r="L349" s="9" t="s">
        <v>124</v>
      </c>
      <c r="P349" s="9" t="s">
        <v>19</v>
      </c>
      <c r="Q349" s="16" t="s">
        <v>62</v>
      </c>
    </row>
    <row r="350" spans="1:17" ht="16.5">
      <c r="A350" s="15" t="s">
        <v>452</v>
      </c>
      <c r="B350" s="15" t="s">
        <v>105</v>
      </c>
      <c r="C350" s="9" t="s">
        <v>591</v>
      </c>
      <c r="D350" s="9" t="s">
        <v>58</v>
      </c>
      <c r="E350" s="32">
        <v>0.83</v>
      </c>
      <c r="F350" s="42">
        <v>8.3</v>
      </c>
      <c r="I350" s="33">
        <v>2</v>
      </c>
      <c r="J350" s="27">
        <v>12.2</v>
      </c>
      <c r="K350" s="11" t="s">
        <v>207</v>
      </c>
      <c r="L350" s="9" t="s">
        <v>118</v>
      </c>
      <c r="P350" s="9" t="s">
        <v>19</v>
      </c>
      <c r="Q350" s="16" t="s">
        <v>62</v>
      </c>
    </row>
    <row r="351" spans="1:17" ht="16.5">
      <c r="A351" s="15" t="s">
        <v>452</v>
      </c>
      <c r="B351" s="15" t="s">
        <v>105</v>
      </c>
      <c r="C351" s="9" t="s">
        <v>591</v>
      </c>
      <c r="D351" s="9" t="s">
        <v>58</v>
      </c>
      <c r="E351" s="32">
        <v>0.67</v>
      </c>
      <c r="F351" s="42">
        <v>6.7</v>
      </c>
      <c r="I351" s="33">
        <v>2</v>
      </c>
      <c r="J351" s="27">
        <v>12.2</v>
      </c>
      <c r="K351" s="11" t="s">
        <v>207</v>
      </c>
      <c r="L351" s="9" t="s">
        <v>61</v>
      </c>
      <c r="P351" s="9" t="s">
        <v>19</v>
      </c>
      <c r="Q351" s="16" t="s">
        <v>62</v>
      </c>
    </row>
    <row r="352" spans="1:17" ht="16.5">
      <c r="A352" s="15" t="s">
        <v>452</v>
      </c>
      <c r="B352" s="15" t="s">
        <v>105</v>
      </c>
      <c r="C352" s="9" t="s">
        <v>591</v>
      </c>
      <c r="E352" s="32">
        <v>1.02</v>
      </c>
      <c r="F352" s="42">
        <v>10.2</v>
      </c>
      <c r="I352" s="33">
        <v>2</v>
      </c>
      <c r="J352" s="27">
        <v>12.2</v>
      </c>
      <c r="K352" s="11" t="s">
        <v>207</v>
      </c>
      <c r="L352" s="9" t="s">
        <v>119</v>
      </c>
      <c r="P352" s="9" t="s">
        <v>19</v>
      </c>
      <c r="Q352" s="16" t="s">
        <v>62</v>
      </c>
    </row>
    <row r="353" spans="1:17" ht="16.5">
      <c r="A353" s="15" t="s">
        <v>452</v>
      </c>
      <c r="B353" s="15" t="s">
        <v>105</v>
      </c>
      <c r="C353" s="9" t="s">
        <v>591</v>
      </c>
      <c r="E353" s="32">
        <v>0.54</v>
      </c>
      <c r="F353" s="42">
        <v>5.4</v>
      </c>
      <c r="I353" s="33">
        <v>2</v>
      </c>
      <c r="J353" s="27">
        <v>12.2</v>
      </c>
      <c r="K353" s="11" t="s">
        <v>207</v>
      </c>
      <c r="L353" s="9" t="s">
        <v>120</v>
      </c>
      <c r="P353" s="9" t="s">
        <v>19</v>
      </c>
      <c r="Q353" s="16" t="s">
        <v>62</v>
      </c>
    </row>
    <row r="354" spans="1:17" ht="16.5">
      <c r="A354" s="15" t="s">
        <v>452</v>
      </c>
      <c r="B354" s="15" t="s">
        <v>105</v>
      </c>
      <c r="C354" s="9" t="s">
        <v>591</v>
      </c>
      <c r="E354" s="32">
        <v>0.29</v>
      </c>
      <c r="F354" s="42">
        <v>2.9</v>
      </c>
      <c r="I354" s="33">
        <v>2</v>
      </c>
      <c r="J354" s="27">
        <v>12.2</v>
      </c>
      <c r="K354" s="11" t="s">
        <v>207</v>
      </c>
      <c r="L354" s="9" t="s">
        <v>124</v>
      </c>
      <c r="P354" s="9" t="s">
        <v>19</v>
      </c>
      <c r="Q354" s="16" t="s">
        <v>62</v>
      </c>
    </row>
    <row r="355" spans="1:17" ht="16.5">
      <c r="A355" s="15" t="s">
        <v>452</v>
      </c>
      <c r="B355" s="15" t="s">
        <v>105</v>
      </c>
      <c r="C355" s="9" t="s">
        <v>591</v>
      </c>
      <c r="D355" s="9" t="s">
        <v>58</v>
      </c>
      <c r="E355" s="32">
        <v>0.74</v>
      </c>
      <c r="F355" s="42">
        <v>7.4</v>
      </c>
      <c r="I355" s="33">
        <v>2</v>
      </c>
      <c r="J355" s="27">
        <v>15.2</v>
      </c>
      <c r="K355" s="11" t="s">
        <v>207</v>
      </c>
      <c r="L355" s="9" t="s">
        <v>118</v>
      </c>
      <c r="P355" s="9" t="s">
        <v>19</v>
      </c>
      <c r="Q355" s="16" t="s">
        <v>62</v>
      </c>
    </row>
    <row r="356" spans="1:17" ht="16.5">
      <c r="A356" s="15" t="s">
        <v>452</v>
      </c>
      <c r="B356" s="15" t="s">
        <v>105</v>
      </c>
      <c r="C356" s="9" t="s">
        <v>591</v>
      </c>
      <c r="D356" s="9" t="s">
        <v>58</v>
      </c>
      <c r="E356" s="32">
        <v>0.34</v>
      </c>
      <c r="F356" s="42">
        <v>3.4</v>
      </c>
      <c r="I356" s="33">
        <v>2</v>
      </c>
      <c r="J356" s="27">
        <v>15.2</v>
      </c>
      <c r="K356" s="11" t="s">
        <v>207</v>
      </c>
      <c r="L356" s="9" t="s">
        <v>61</v>
      </c>
      <c r="P356" s="9" t="s">
        <v>19</v>
      </c>
      <c r="Q356" s="16" t="s">
        <v>62</v>
      </c>
    </row>
    <row r="357" spans="1:17" ht="16.5">
      <c r="A357" s="15" t="s">
        <v>452</v>
      </c>
      <c r="B357" s="15" t="s">
        <v>105</v>
      </c>
      <c r="C357" s="9" t="s">
        <v>591</v>
      </c>
      <c r="E357" s="32">
        <v>0.74</v>
      </c>
      <c r="F357" s="42">
        <v>7.4</v>
      </c>
      <c r="I357" s="33">
        <v>2</v>
      </c>
      <c r="J357" s="27">
        <v>15.2</v>
      </c>
      <c r="K357" s="11" t="s">
        <v>207</v>
      </c>
      <c r="L357" s="9" t="s">
        <v>119</v>
      </c>
      <c r="P357" s="9" t="s">
        <v>19</v>
      </c>
      <c r="Q357" s="16" t="s">
        <v>62</v>
      </c>
    </row>
    <row r="358" spans="1:17" ht="16.5">
      <c r="A358" s="15" t="s">
        <v>452</v>
      </c>
      <c r="B358" s="15" t="s">
        <v>105</v>
      </c>
      <c r="C358" s="9" t="s">
        <v>591</v>
      </c>
      <c r="E358" s="32">
        <v>0.46</v>
      </c>
      <c r="F358" s="42">
        <v>4.6</v>
      </c>
      <c r="I358" s="33">
        <v>2</v>
      </c>
      <c r="J358" s="27">
        <v>15.2</v>
      </c>
      <c r="K358" s="11" t="s">
        <v>207</v>
      </c>
      <c r="L358" s="9" t="s">
        <v>120</v>
      </c>
      <c r="P358" s="9" t="s">
        <v>19</v>
      </c>
      <c r="Q358" s="16" t="s">
        <v>62</v>
      </c>
    </row>
    <row r="359" spans="1:17" ht="16.5">
      <c r="A359" s="15" t="s">
        <v>452</v>
      </c>
      <c r="B359" s="15" t="s">
        <v>105</v>
      </c>
      <c r="C359" s="9" t="s">
        <v>591</v>
      </c>
      <c r="E359" s="32">
        <v>0.83</v>
      </c>
      <c r="F359" s="42">
        <v>8.3</v>
      </c>
      <c r="I359" s="33">
        <v>2</v>
      </c>
      <c r="J359" s="27">
        <v>15.2</v>
      </c>
      <c r="K359" s="11" t="s">
        <v>207</v>
      </c>
      <c r="L359" s="9" t="s">
        <v>124</v>
      </c>
      <c r="P359" s="9" t="s">
        <v>19</v>
      </c>
      <c r="Q359" s="16" t="s">
        <v>62</v>
      </c>
    </row>
    <row r="360" spans="1:17" ht="16.5">
      <c r="A360" s="15" t="s">
        <v>452</v>
      </c>
      <c r="B360" s="15" t="s">
        <v>105</v>
      </c>
      <c r="C360" s="9" t="s">
        <v>591</v>
      </c>
      <c r="D360" s="9" t="s">
        <v>58</v>
      </c>
      <c r="E360" s="32">
        <v>0.42</v>
      </c>
      <c r="F360" s="42">
        <v>4.2</v>
      </c>
      <c r="I360" s="33">
        <v>2</v>
      </c>
      <c r="J360" s="27">
        <v>18.3</v>
      </c>
      <c r="K360" s="11" t="s">
        <v>207</v>
      </c>
      <c r="L360" s="9" t="s">
        <v>118</v>
      </c>
      <c r="P360" s="9" t="s">
        <v>19</v>
      </c>
      <c r="Q360" s="16" t="s">
        <v>62</v>
      </c>
    </row>
    <row r="361" spans="1:17" ht="16.5">
      <c r="A361" s="15" t="s">
        <v>452</v>
      </c>
      <c r="B361" s="15" t="s">
        <v>105</v>
      </c>
      <c r="C361" s="9" t="s">
        <v>591</v>
      </c>
      <c r="D361" s="9" t="s">
        <v>58</v>
      </c>
      <c r="E361" s="32">
        <v>0.24</v>
      </c>
      <c r="F361" s="42">
        <v>2.4</v>
      </c>
      <c r="I361" s="33">
        <v>2</v>
      </c>
      <c r="J361" s="27">
        <v>18.3</v>
      </c>
      <c r="K361" s="11" t="s">
        <v>207</v>
      </c>
      <c r="L361" s="9" t="s">
        <v>61</v>
      </c>
      <c r="P361" s="9" t="s">
        <v>19</v>
      </c>
      <c r="Q361" s="16" t="s">
        <v>62</v>
      </c>
    </row>
    <row r="362" spans="1:17" ht="16.5">
      <c r="A362" s="15" t="s">
        <v>452</v>
      </c>
      <c r="B362" s="15" t="s">
        <v>105</v>
      </c>
      <c r="C362" s="9" t="s">
        <v>591</v>
      </c>
      <c r="E362" s="32">
        <v>0.28</v>
      </c>
      <c r="F362" s="42">
        <v>2.8</v>
      </c>
      <c r="I362" s="33">
        <v>2</v>
      </c>
      <c r="J362" s="27">
        <v>18.3</v>
      </c>
      <c r="K362" s="11" t="s">
        <v>207</v>
      </c>
      <c r="L362" s="9" t="s">
        <v>119</v>
      </c>
      <c r="P362" s="9" t="s">
        <v>19</v>
      </c>
      <c r="Q362" s="16" t="s">
        <v>62</v>
      </c>
    </row>
    <row r="363" spans="1:17" ht="16.5">
      <c r="A363" s="15" t="s">
        <v>452</v>
      </c>
      <c r="B363" s="15" t="s">
        <v>105</v>
      </c>
      <c r="C363" s="9" t="s">
        <v>591</v>
      </c>
      <c r="E363" s="32">
        <v>0.34</v>
      </c>
      <c r="F363" s="42">
        <v>3.4</v>
      </c>
      <c r="I363" s="33">
        <v>2</v>
      </c>
      <c r="J363" s="27">
        <v>18.3</v>
      </c>
      <c r="K363" s="11" t="s">
        <v>207</v>
      </c>
      <c r="L363" s="9" t="s">
        <v>120</v>
      </c>
      <c r="P363" s="9" t="s">
        <v>19</v>
      </c>
      <c r="Q363" s="16" t="s">
        <v>62</v>
      </c>
    </row>
    <row r="364" spans="1:17" ht="16.5">
      <c r="A364" s="15" t="s">
        <v>452</v>
      </c>
      <c r="B364" s="15" t="s">
        <v>105</v>
      </c>
      <c r="C364" s="9" t="s">
        <v>591</v>
      </c>
      <c r="E364" s="32">
        <v>0.2</v>
      </c>
      <c r="F364" s="42">
        <v>2</v>
      </c>
      <c r="I364" s="33">
        <v>2</v>
      </c>
      <c r="J364" s="27">
        <v>18.3</v>
      </c>
      <c r="K364" s="11" t="s">
        <v>207</v>
      </c>
      <c r="L364" s="9" t="s">
        <v>124</v>
      </c>
      <c r="P364" s="9" t="s">
        <v>19</v>
      </c>
      <c r="Q364" s="16" t="s">
        <v>62</v>
      </c>
    </row>
    <row r="365" spans="1:17" ht="16.5">
      <c r="A365" s="15" t="s">
        <v>452</v>
      </c>
      <c r="B365" s="15" t="s">
        <v>105</v>
      </c>
      <c r="C365" s="9" t="s">
        <v>591</v>
      </c>
      <c r="D365" s="9" t="s">
        <v>58</v>
      </c>
      <c r="E365" s="32">
        <v>0.25</v>
      </c>
      <c r="F365" s="42">
        <v>2.5</v>
      </c>
      <c r="I365" s="33">
        <v>2</v>
      </c>
      <c r="J365" s="27">
        <v>21.3</v>
      </c>
      <c r="K365" s="11" t="s">
        <v>207</v>
      </c>
      <c r="L365" s="9" t="s">
        <v>118</v>
      </c>
      <c r="P365" s="9" t="s">
        <v>19</v>
      </c>
      <c r="Q365" s="16" t="s">
        <v>62</v>
      </c>
    </row>
    <row r="366" spans="1:17" ht="16.5">
      <c r="A366" s="15" t="s">
        <v>452</v>
      </c>
      <c r="B366" s="15" t="s">
        <v>105</v>
      </c>
      <c r="C366" s="9" t="s">
        <v>591</v>
      </c>
      <c r="D366" s="9" t="s">
        <v>58</v>
      </c>
      <c r="E366" s="32">
        <v>0.18</v>
      </c>
      <c r="F366" s="42">
        <v>1.8</v>
      </c>
      <c r="I366" s="33">
        <v>2</v>
      </c>
      <c r="J366" s="27">
        <v>21.3</v>
      </c>
      <c r="K366" s="11" t="s">
        <v>207</v>
      </c>
      <c r="L366" s="9" t="s">
        <v>61</v>
      </c>
      <c r="P366" s="9" t="s">
        <v>19</v>
      </c>
      <c r="Q366" s="16" t="s">
        <v>62</v>
      </c>
    </row>
    <row r="367" spans="1:17" ht="16.5">
      <c r="A367" s="15" t="s">
        <v>452</v>
      </c>
      <c r="B367" s="15" t="s">
        <v>105</v>
      </c>
      <c r="C367" s="9" t="s">
        <v>591</v>
      </c>
      <c r="E367" s="32">
        <v>0.24</v>
      </c>
      <c r="F367" s="42">
        <v>2.4</v>
      </c>
      <c r="I367" s="33">
        <v>2</v>
      </c>
      <c r="J367" s="27">
        <v>21.3</v>
      </c>
      <c r="K367" s="11" t="s">
        <v>207</v>
      </c>
      <c r="L367" s="9" t="s">
        <v>119</v>
      </c>
      <c r="P367" s="9" t="s">
        <v>19</v>
      </c>
      <c r="Q367" s="16" t="s">
        <v>62</v>
      </c>
    </row>
    <row r="368" spans="1:17" ht="16.5">
      <c r="A368" s="15" t="s">
        <v>452</v>
      </c>
      <c r="B368" s="15" t="s">
        <v>105</v>
      </c>
      <c r="C368" s="9" t="s">
        <v>591</v>
      </c>
      <c r="E368" s="32">
        <v>0.18</v>
      </c>
      <c r="F368" s="42">
        <v>1.8</v>
      </c>
      <c r="I368" s="33">
        <v>2</v>
      </c>
      <c r="J368" s="27">
        <v>21.3</v>
      </c>
      <c r="K368" s="11" t="s">
        <v>207</v>
      </c>
      <c r="L368" s="9" t="s">
        <v>120</v>
      </c>
      <c r="P368" s="9" t="s">
        <v>19</v>
      </c>
      <c r="Q368" s="16" t="s">
        <v>62</v>
      </c>
    </row>
    <row r="369" spans="1:17" ht="16.5">
      <c r="A369" s="15" t="s">
        <v>452</v>
      </c>
      <c r="B369" s="15" t="s">
        <v>105</v>
      </c>
      <c r="C369" s="9" t="s">
        <v>591</v>
      </c>
      <c r="E369" s="32">
        <v>0.15</v>
      </c>
      <c r="F369" s="42">
        <v>1.5</v>
      </c>
      <c r="I369" s="33">
        <v>2</v>
      </c>
      <c r="J369" s="27">
        <v>21.3</v>
      </c>
      <c r="K369" s="11" t="s">
        <v>207</v>
      </c>
      <c r="L369" s="9" t="s">
        <v>124</v>
      </c>
      <c r="P369" s="9" t="s">
        <v>19</v>
      </c>
      <c r="Q369" s="16" t="s">
        <v>62</v>
      </c>
    </row>
    <row r="370" spans="1:17" ht="16.5">
      <c r="A370" s="15" t="s">
        <v>452</v>
      </c>
      <c r="B370" s="15" t="s">
        <v>105</v>
      </c>
      <c r="C370" s="9" t="s">
        <v>591</v>
      </c>
      <c r="D370" s="9" t="s">
        <v>58</v>
      </c>
      <c r="E370" s="32">
        <v>0.15</v>
      </c>
      <c r="F370" s="42">
        <v>1.5</v>
      </c>
      <c r="I370" s="33">
        <v>2</v>
      </c>
      <c r="J370" s="27">
        <v>24.4</v>
      </c>
      <c r="K370" s="11" t="s">
        <v>207</v>
      </c>
      <c r="L370" s="9" t="s">
        <v>118</v>
      </c>
      <c r="P370" s="9" t="s">
        <v>19</v>
      </c>
      <c r="Q370" s="16" t="s">
        <v>62</v>
      </c>
    </row>
    <row r="371" spans="1:17" ht="16.5">
      <c r="A371" s="15" t="s">
        <v>452</v>
      </c>
      <c r="B371" s="15" t="s">
        <v>105</v>
      </c>
      <c r="C371" s="9" t="s">
        <v>591</v>
      </c>
      <c r="E371" s="32">
        <v>0.23</v>
      </c>
      <c r="F371" s="42">
        <v>2.3</v>
      </c>
      <c r="I371" s="33">
        <v>2</v>
      </c>
      <c r="J371" s="27">
        <v>24.4</v>
      </c>
      <c r="K371" s="11" t="s">
        <v>207</v>
      </c>
      <c r="L371" s="9" t="s">
        <v>119</v>
      </c>
      <c r="P371" s="9" t="s">
        <v>19</v>
      </c>
      <c r="Q371" s="16" t="s">
        <v>62</v>
      </c>
    </row>
    <row r="372" spans="1:17" ht="16.5">
      <c r="A372" s="15" t="s">
        <v>452</v>
      </c>
      <c r="B372" s="15" t="s">
        <v>105</v>
      </c>
      <c r="C372" s="9" t="s">
        <v>591</v>
      </c>
      <c r="E372" s="32">
        <v>0.22</v>
      </c>
      <c r="F372" s="42">
        <v>2.2</v>
      </c>
      <c r="I372" s="33">
        <v>2</v>
      </c>
      <c r="J372" s="27">
        <v>24.4</v>
      </c>
      <c r="K372" s="11" t="s">
        <v>207</v>
      </c>
      <c r="L372" s="9" t="s">
        <v>120</v>
      </c>
      <c r="P372" s="9" t="s">
        <v>19</v>
      </c>
      <c r="Q372" s="16" t="s">
        <v>62</v>
      </c>
    </row>
    <row r="373" spans="1:17" ht="16.5">
      <c r="A373" s="15" t="s">
        <v>452</v>
      </c>
      <c r="B373" s="15" t="s">
        <v>105</v>
      </c>
      <c r="C373" s="9" t="s">
        <v>591</v>
      </c>
      <c r="E373" s="32">
        <v>0.14</v>
      </c>
      <c r="F373" s="42">
        <v>1.4</v>
      </c>
      <c r="I373" s="33">
        <v>2</v>
      </c>
      <c r="J373" s="27">
        <v>24.4</v>
      </c>
      <c r="K373" s="11" t="s">
        <v>207</v>
      </c>
      <c r="L373" s="9" t="s">
        <v>124</v>
      </c>
      <c r="P373" s="9" t="s">
        <v>19</v>
      </c>
      <c r="Q373" s="16" t="s">
        <v>62</v>
      </c>
    </row>
    <row r="374" spans="1:17" ht="16.5">
      <c r="A374" s="15" t="s">
        <v>452</v>
      </c>
      <c r="B374" s="15" t="s">
        <v>105</v>
      </c>
      <c r="C374" s="9" t="s">
        <v>591</v>
      </c>
      <c r="D374" s="9" t="s">
        <v>58</v>
      </c>
      <c r="E374" s="32">
        <v>0.15</v>
      </c>
      <c r="F374" s="42">
        <v>1.5</v>
      </c>
      <c r="I374" s="33">
        <v>2</v>
      </c>
      <c r="J374" s="27">
        <v>30.5</v>
      </c>
      <c r="K374" s="11" t="s">
        <v>207</v>
      </c>
      <c r="L374" s="9" t="s">
        <v>118</v>
      </c>
      <c r="P374" s="9" t="s">
        <v>19</v>
      </c>
      <c r="Q374" s="16" t="s">
        <v>62</v>
      </c>
    </row>
    <row r="375" spans="1:17" ht="16.5">
      <c r="A375" s="15" t="s">
        <v>452</v>
      </c>
      <c r="B375" s="15" t="s">
        <v>105</v>
      </c>
      <c r="C375" s="9" t="s">
        <v>591</v>
      </c>
      <c r="D375" s="9" t="s">
        <v>58</v>
      </c>
      <c r="E375" s="32">
        <v>0.16</v>
      </c>
      <c r="F375" s="42">
        <v>1.6</v>
      </c>
      <c r="I375" s="33">
        <v>2</v>
      </c>
      <c r="J375" s="27">
        <v>30.5</v>
      </c>
      <c r="K375" s="11" t="s">
        <v>207</v>
      </c>
      <c r="L375" s="9" t="s">
        <v>61</v>
      </c>
      <c r="P375" s="9" t="s">
        <v>19</v>
      </c>
      <c r="Q375" s="16" t="s">
        <v>62</v>
      </c>
    </row>
    <row r="376" spans="1:17" ht="16.5">
      <c r="A376" s="15" t="s">
        <v>452</v>
      </c>
      <c r="B376" s="15" t="s">
        <v>105</v>
      </c>
      <c r="C376" s="9" t="s">
        <v>591</v>
      </c>
      <c r="E376" s="32">
        <v>0.18</v>
      </c>
      <c r="F376" s="42">
        <v>1.8</v>
      </c>
      <c r="I376" s="33">
        <v>2</v>
      </c>
      <c r="J376" s="27">
        <v>30.5</v>
      </c>
      <c r="K376" s="11" t="s">
        <v>207</v>
      </c>
      <c r="L376" s="9" t="s">
        <v>119</v>
      </c>
      <c r="P376" s="9" t="s">
        <v>19</v>
      </c>
      <c r="Q376" s="16" t="s">
        <v>62</v>
      </c>
    </row>
    <row r="377" spans="1:17" ht="16.5">
      <c r="A377" s="15" t="s">
        <v>452</v>
      </c>
      <c r="B377" s="15" t="s">
        <v>105</v>
      </c>
      <c r="C377" s="9" t="s">
        <v>591</v>
      </c>
      <c r="E377" s="32">
        <v>0.17</v>
      </c>
      <c r="F377" s="42">
        <v>1.7</v>
      </c>
      <c r="I377" s="33">
        <v>2</v>
      </c>
      <c r="J377" s="27">
        <v>30.5</v>
      </c>
      <c r="K377" s="11" t="s">
        <v>207</v>
      </c>
      <c r="L377" s="9" t="s">
        <v>120</v>
      </c>
      <c r="P377" s="9" t="s">
        <v>19</v>
      </c>
      <c r="Q377" s="16" t="s">
        <v>62</v>
      </c>
    </row>
    <row r="378" spans="1:17" ht="16.5">
      <c r="A378" s="15" t="s">
        <v>452</v>
      </c>
      <c r="B378" s="15" t="s">
        <v>105</v>
      </c>
      <c r="C378" s="9" t="s">
        <v>591</v>
      </c>
      <c r="E378" s="32">
        <v>0.13</v>
      </c>
      <c r="F378" s="42">
        <v>1.3</v>
      </c>
      <c r="I378" s="33">
        <v>2</v>
      </c>
      <c r="J378" s="27">
        <v>30.5</v>
      </c>
      <c r="K378" s="11" t="s">
        <v>207</v>
      </c>
      <c r="L378" s="9" t="s">
        <v>124</v>
      </c>
      <c r="P378" s="9" t="s">
        <v>19</v>
      </c>
      <c r="Q378" s="16" t="s">
        <v>62</v>
      </c>
    </row>
    <row r="379" spans="1:17" ht="16.5">
      <c r="A379" s="15" t="s">
        <v>452</v>
      </c>
      <c r="B379" s="15" t="s">
        <v>105</v>
      </c>
      <c r="C379" s="9" t="s">
        <v>591</v>
      </c>
      <c r="D379" s="9" t="s">
        <v>58</v>
      </c>
      <c r="E379" s="32">
        <v>0.15</v>
      </c>
      <c r="F379" s="42">
        <v>1.5</v>
      </c>
      <c r="I379" s="33">
        <v>2</v>
      </c>
      <c r="J379" s="27">
        <v>36.6</v>
      </c>
      <c r="K379" s="11" t="s">
        <v>207</v>
      </c>
      <c r="L379" s="9" t="s">
        <v>118</v>
      </c>
      <c r="P379" s="9" t="s">
        <v>19</v>
      </c>
      <c r="Q379" s="16" t="s">
        <v>62</v>
      </c>
    </row>
    <row r="380" spans="1:17" ht="16.5">
      <c r="A380" s="15" t="s">
        <v>452</v>
      </c>
      <c r="B380" s="15" t="s">
        <v>105</v>
      </c>
      <c r="C380" s="9" t="s">
        <v>591</v>
      </c>
      <c r="D380" s="9" t="s">
        <v>58</v>
      </c>
      <c r="E380" s="32">
        <v>0.22</v>
      </c>
      <c r="F380" s="42">
        <v>2.2</v>
      </c>
      <c r="I380" s="33">
        <v>2</v>
      </c>
      <c r="J380" s="27">
        <v>36.6</v>
      </c>
      <c r="K380" s="11" t="s">
        <v>207</v>
      </c>
      <c r="L380" s="9" t="s">
        <v>61</v>
      </c>
      <c r="P380" s="9" t="s">
        <v>19</v>
      </c>
      <c r="Q380" s="16" t="s">
        <v>62</v>
      </c>
    </row>
    <row r="381" spans="1:17" ht="16.5">
      <c r="A381" s="15" t="s">
        <v>452</v>
      </c>
      <c r="B381" s="15" t="s">
        <v>105</v>
      </c>
      <c r="C381" s="9" t="s">
        <v>591</v>
      </c>
      <c r="E381" s="32">
        <v>0.07</v>
      </c>
      <c r="F381" s="42">
        <v>0.7</v>
      </c>
      <c r="I381" s="33">
        <v>2</v>
      </c>
      <c r="J381" s="27">
        <v>36.6</v>
      </c>
      <c r="K381" s="11" t="s">
        <v>207</v>
      </c>
      <c r="L381" s="9" t="s">
        <v>119</v>
      </c>
      <c r="P381" s="9" t="s">
        <v>19</v>
      </c>
      <c r="Q381" s="16" t="s">
        <v>62</v>
      </c>
    </row>
    <row r="382" spans="1:17" ht="16.5">
      <c r="A382" s="15" t="s">
        <v>452</v>
      </c>
      <c r="B382" s="15" t="s">
        <v>105</v>
      </c>
      <c r="C382" s="9" t="s">
        <v>591</v>
      </c>
      <c r="E382" s="32">
        <v>0.63</v>
      </c>
      <c r="F382" s="42">
        <v>6.3</v>
      </c>
      <c r="I382" s="33">
        <v>2</v>
      </c>
      <c r="J382" s="27" t="s">
        <v>95</v>
      </c>
      <c r="K382" s="11" t="s">
        <v>206</v>
      </c>
      <c r="L382" s="9" t="s">
        <v>34</v>
      </c>
      <c r="P382" s="9" t="s">
        <v>52</v>
      </c>
      <c r="Q382" s="16" t="s">
        <v>379</v>
      </c>
    </row>
    <row r="383" spans="1:17" ht="16.5">
      <c r="A383" s="15" t="s">
        <v>452</v>
      </c>
      <c r="B383" s="15" t="s">
        <v>105</v>
      </c>
      <c r="C383" s="9" t="s">
        <v>591</v>
      </c>
      <c r="D383" s="9" t="s">
        <v>58</v>
      </c>
      <c r="E383" s="32" t="s">
        <v>166</v>
      </c>
      <c r="F383" s="42">
        <v>8.05</v>
      </c>
      <c r="I383" s="33">
        <v>2</v>
      </c>
      <c r="J383" s="27" t="s">
        <v>575</v>
      </c>
      <c r="K383" s="11" t="s">
        <v>207</v>
      </c>
      <c r="L383" s="9" t="s">
        <v>18</v>
      </c>
      <c r="P383" s="9" t="s">
        <v>19</v>
      </c>
      <c r="Q383" s="16" t="s">
        <v>167</v>
      </c>
    </row>
    <row r="384" spans="1:17" ht="16.5">
      <c r="A384" s="15" t="s">
        <v>452</v>
      </c>
      <c r="B384" s="15" t="s">
        <v>105</v>
      </c>
      <c r="C384" s="9" t="s">
        <v>591</v>
      </c>
      <c r="D384" s="9" t="s">
        <v>58</v>
      </c>
      <c r="E384" s="32" t="s">
        <v>128</v>
      </c>
      <c r="F384" s="42">
        <v>8.6</v>
      </c>
      <c r="H384" s="9" t="s">
        <v>21</v>
      </c>
      <c r="I384" s="33">
        <v>2</v>
      </c>
      <c r="J384" s="27">
        <v>10</v>
      </c>
      <c r="K384" s="11" t="s">
        <v>41</v>
      </c>
      <c r="L384" s="9" t="s">
        <v>211</v>
      </c>
      <c r="P384" s="9" t="s">
        <v>19</v>
      </c>
      <c r="Q384" s="16" t="s">
        <v>60</v>
      </c>
    </row>
    <row r="385" spans="1:17" ht="16.5">
      <c r="A385" s="15" t="s">
        <v>452</v>
      </c>
      <c r="B385" s="15" t="s">
        <v>105</v>
      </c>
      <c r="C385" s="9" t="s">
        <v>591</v>
      </c>
      <c r="D385" s="9" t="s">
        <v>58</v>
      </c>
      <c r="E385" s="32" t="s">
        <v>143</v>
      </c>
      <c r="F385" s="42">
        <v>1.85</v>
      </c>
      <c r="H385" s="9" t="s">
        <v>21</v>
      </c>
      <c r="I385" s="33">
        <v>2</v>
      </c>
      <c r="J385" s="27">
        <v>20</v>
      </c>
      <c r="K385" s="11" t="s">
        <v>41</v>
      </c>
      <c r="L385" s="9" t="s">
        <v>211</v>
      </c>
      <c r="P385" s="9" t="s">
        <v>19</v>
      </c>
      <c r="Q385" s="16" t="s">
        <v>60</v>
      </c>
    </row>
    <row r="386" spans="1:23" ht="16.5">
      <c r="A386" s="15" t="s">
        <v>452</v>
      </c>
      <c r="B386" s="15" t="s">
        <v>105</v>
      </c>
      <c r="C386" s="9" t="s">
        <v>591</v>
      </c>
      <c r="D386" s="9" t="s">
        <v>58</v>
      </c>
      <c r="E386" s="32" t="s">
        <v>144</v>
      </c>
      <c r="F386" s="42">
        <v>1.65</v>
      </c>
      <c r="H386" s="9" t="s">
        <v>21</v>
      </c>
      <c r="I386" s="33">
        <v>2</v>
      </c>
      <c r="J386" s="27">
        <v>30</v>
      </c>
      <c r="K386" s="11" t="s">
        <v>41</v>
      </c>
      <c r="L386" s="9" t="s">
        <v>211</v>
      </c>
      <c r="P386" s="9" t="s">
        <v>19</v>
      </c>
      <c r="Q386" s="16" t="s">
        <v>60</v>
      </c>
      <c r="V386" s="9"/>
      <c r="W386" s="9"/>
    </row>
    <row r="387" spans="1:23" ht="16.5">
      <c r="A387" s="15" t="s">
        <v>452</v>
      </c>
      <c r="B387" s="15" t="s">
        <v>105</v>
      </c>
      <c r="C387" s="9" t="s">
        <v>591</v>
      </c>
      <c r="D387" s="9" t="s">
        <v>58</v>
      </c>
      <c r="F387" s="42">
        <v>7.4</v>
      </c>
      <c r="I387" s="33">
        <v>2</v>
      </c>
      <c r="J387" s="27" t="s">
        <v>107</v>
      </c>
      <c r="K387" s="11" t="s">
        <v>108</v>
      </c>
      <c r="L387" s="9" t="s">
        <v>108</v>
      </c>
      <c r="P387" s="9" t="s">
        <v>19</v>
      </c>
      <c r="Q387" s="16" t="s">
        <v>109</v>
      </c>
      <c r="R387" s="16" t="s">
        <v>110</v>
      </c>
      <c r="V387" s="9"/>
      <c r="W387" s="9"/>
    </row>
    <row r="388" spans="1:23" ht="16.5">
      <c r="A388" s="15" t="s">
        <v>452</v>
      </c>
      <c r="B388" s="15" t="s">
        <v>105</v>
      </c>
      <c r="C388" s="9" t="s">
        <v>591</v>
      </c>
      <c r="D388" s="9" t="s">
        <v>58</v>
      </c>
      <c r="F388" s="42">
        <v>7.7</v>
      </c>
      <c r="I388" s="33">
        <v>2</v>
      </c>
      <c r="J388" s="27" t="s">
        <v>107</v>
      </c>
      <c r="K388" s="11" t="s">
        <v>108</v>
      </c>
      <c r="L388" s="9" t="s">
        <v>108</v>
      </c>
      <c r="P388" s="9" t="s">
        <v>19</v>
      </c>
      <c r="Q388" s="16" t="s">
        <v>109</v>
      </c>
      <c r="R388" s="16" t="s">
        <v>110</v>
      </c>
      <c r="V388" s="9"/>
      <c r="W388" s="9"/>
    </row>
    <row r="389" spans="1:23" ht="16.5">
      <c r="A389" s="15" t="s">
        <v>452</v>
      </c>
      <c r="B389" s="15" t="s">
        <v>105</v>
      </c>
      <c r="C389" s="9" t="s">
        <v>591</v>
      </c>
      <c r="D389" s="9" t="s">
        <v>58</v>
      </c>
      <c r="F389" s="42">
        <v>8.3</v>
      </c>
      <c r="I389" s="33">
        <v>2</v>
      </c>
      <c r="J389" s="27" t="s">
        <v>107</v>
      </c>
      <c r="K389" s="11" t="s">
        <v>108</v>
      </c>
      <c r="L389" s="9" t="s">
        <v>108</v>
      </c>
      <c r="P389" s="9" t="s">
        <v>19</v>
      </c>
      <c r="Q389" s="16" t="s">
        <v>109</v>
      </c>
      <c r="R389" s="16" t="s">
        <v>110</v>
      </c>
      <c r="V389" s="9"/>
      <c r="W389" s="9"/>
    </row>
    <row r="390" spans="1:23" ht="16.5">
      <c r="A390" s="15" t="s">
        <v>452</v>
      </c>
      <c r="B390" s="15" t="s">
        <v>105</v>
      </c>
      <c r="C390" s="9" t="s">
        <v>591</v>
      </c>
      <c r="D390" s="9" t="s">
        <v>58</v>
      </c>
      <c r="E390" s="32" t="s">
        <v>268</v>
      </c>
      <c r="F390" s="42">
        <v>5.285</v>
      </c>
      <c r="I390" s="33">
        <v>2</v>
      </c>
      <c r="J390" s="27">
        <v>8.5</v>
      </c>
      <c r="K390" s="11" t="s">
        <v>206</v>
      </c>
      <c r="L390" s="9" t="s">
        <v>125</v>
      </c>
      <c r="N390" s="9" t="s">
        <v>269</v>
      </c>
      <c r="O390" s="9" t="s">
        <v>270</v>
      </c>
      <c r="P390" s="9" t="s">
        <v>32</v>
      </c>
      <c r="Q390" s="16" t="s">
        <v>271</v>
      </c>
      <c r="V390" s="9"/>
      <c r="W390" s="9"/>
    </row>
    <row r="391" spans="1:23" ht="16.5">
      <c r="A391" s="15" t="s">
        <v>452</v>
      </c>
      <c r="B391" s="15" t="s">
        <v>105</v>
      </c>
      <c r="C391" s="9" t="s">
        <v>591</v>
      </c>
      <c r="D391" s="9" t="s">
        <v>58</v>
      </c>
      <c r="E391" s="32" t="s">
        <v>272</v>
      </c>
      <c r="F391" s="42">
        <v>6.42</v>
      </c>
      <c r="I391" s="33">
        <v>2</v>
      </c>
      <c r="J391" s="27">
        <v>9.8</v>
      </c>
      <c r="K391" s="11" t="s">
        <v>206</v>
      </c>
      <c r="L391" s="9" t="s">
        <v>125</v>
      </c>
      <c r="N391" s="9" t="s">
        <v>269</v>
      </c>
      <c r="O391" s="9" t="s">
        <v>270</v>
      </c>
      <c r="P391" s="9" t="s">
        <v>32</v>
      </c>
      <c r="Q391" s="16" t="s">
        <v>271</v>
      </c>
      <c r="V391" s="9"/>
      <c r="W391" s="9"/>
    </row>
    <row r="392" spans="1:23" ht="16.5">
      <c r="A392" s="15" t="s">
        <v>452</v>
      </c>
      <c r="B392" s="15" t="s">
        <v>105</v>
      </c>
      <c r="C392" s="9" t="s">
        <v>591</v>
      </c>
      <c r="D392" s="9" t="s">
        <v>58</v>
      </c>
      <c r="E392" s="32">
        <v>0.449</v>
      </c>
      <c r="F392" s="42">
        <v>4.49</v>
      </c>
      <c r="I392" s="33">
        <v>2</v>
      </c>
      <c r="J392" s="27">
        <v>13.7</v>
      </c>
      <c r="K392" s="11" t="s">
        <v>206</v>
      </c>
      <c r="L392" s="9" t="s">
        <v>125</v>
      </c>
      <c r="N392" s="9" t="s">
        <v>269</v>
      </c>
      <c r="O392" s="9" t="s">
        <v>270</v>
      </c>
      <c r="P392" s="9" t="s">
        <v>32</v>
      </c>
      <c r="Q392" s="16" t="s">
        <v>271</v>
      </c>
      <c r="V392" s="9"/>
      <c r="W392" s="9"/>
    </row>
    <row r="393" spans="1:23" ht="16.5">
      <c r="A393" s="15" t="s">
        <v>452</v>
      </c>
      <c r="B393" s="15" t="s">
        <v>105</v>
      </c>
      <c r="C393" s="9" t="s">
        <v>591</v>
      </c>
      <c r="D393" s="9" t="s">
        <v>23</v>
      </c>
      <c r="E393" s="32">
        <v>1.93</v>
      </c>
      <c r="F393" s="42">
        <v>19.3</v>
      </c>
      <c r="I393" s="33">
        <v>2</v>
      </c>
      <c r="J393" s="27">
        <v>10</v>
      </c>
      <c r="K393" s="11" t="s">
        <v>24</v>
      </c>
      <c r="L393" s="9" t="s">
        <v>24</v>
      </c>
      <c r="P393" s="9" t="s">
        <v>19</v>
      </c>
      <c r="Q393" s="16" t="s">
        <v>25</v>
      </c>
      <c r="V393" s="9"/>
      <c r="W393" s="9"/>
    </row>
    <row r="394" spans="1:23" ht="16.5">
      <c r="A394" s="15" t="s">
        <v>452</v>
      </c>
      <c r="B394" s="15" t="s">
        <v>105</v>
      </c>
      <c r="C394" s="9" t="s">
        <v>591</v>
      </c>
      <c r="D394" s="9" t="s">
        <v>23</v>
      </c>
      <c r="E394" s="32">
        <v>2.5</v>
      </c>
      <c r="F394" s="42">
        <v>25</v>
      </c>
      <c r="I394" s="33">
        <v>2</v>
      </c>
      <c r="J394" s="27">
        <v>10</v>
      </c>
      <c r="K394" s="11" t="s">
        <v>41</v>
      </c>
      <c r="L394" s="9" t="s">
        <v>41</v>
      </c>
      <c r="P394" s="9" t="s">
        <v>19</v>
      </c>
      <c r="Q394" s="16" t="s">
        <v>25</v>
      </c>
      <c r="V394" s="9"/>
      <c r="W394" s="9"/>
    </row>
    <row r="395" spans="1:23" ht="16.5">
      <c r="A395" s="15" t="s">
        <v>452</v>
      </c>
      <c r="B395" s="15" t="s">
        <v>105</v>
      </c>
      <c r="C395" s="9" t="s">
        <v>591</v>
      </c>
      <c r="D395" s="9" t="s">
        <v>58</v>
      </c>
      <c r="E395" s="32">
        <v>0.6</v>
      </c>
      <c r="F395" s="42">
        <v>6</v>
      </c>
      <c r="I395" s="33">
        <v>2</v>
      </c>
      <c r="J395" s="27" t="s">
        <v>575</v>
      </c>
      <c r="K395" s="11" t="s">
        <v>206</v>
      </c>
      <c r="L395" s="9" t="s">
        <v>42</v>
      </c>
      <c r="P395" s="9" t="s">
        <v>52</v>
      </c>
      <c r="Q395" s="16" t="s">
        <v>168</v>
      </c>
      <c r="V395" s="9"/>
      <c r="W395" s="9"/>
    </row>
    <row r="396" spans="1:23" ht="16.5">
      <c r="A396" s="15" t="s">
        <v>452</v>
      </c>
      <c r="B396" s="15" t="s">
        <v>105</v>
      </c>
      <c r="C396" s="9" t="s">
        <v>591</v>
      </c>
      <c r="D396" s="9" t="s">
        <v>23</v>
      </c>
      <c r="E396" s="32">
        <v>0.84</v>
      </c>
      <c r="F396" s="42">
        <v>8.4</v>
      </c>
      <c r="I396" s="33">
        <v>2</v>
      </c>
      <c r="J396" s="27" t="s">
        <v>331</v>
      </c>
      <c r="K396" s="11" t="s">
        <v>206</v>
      </c>
      <c r="L396" s="9" t="s">
        <v>42</v>
      </c>
      <c r="P396" s="9" t="s">
        <v>52</v>
      </c>
      <c r="Q396" s="16" t="s">
        <v>165</v>
      </c>
      <c r="V396" s="9"/>
      <c r="W396" s="9"/>
    </row>
    <row r="397" spans="1:23" ht="16.5">
      <c r="A397" s="15" t="s">
        <v>452</v>
      </c>
      <c r="B397" s="15" t="s">
        <v>105</v>
      </c>
      <c r="C397" s="9" t="s">
        <v>591</v>
      </c>
      <c r="D397" s="9" t="s">
        <v>65</v>
      </c>
      <c r="E397" s="32" t="s">
        <v>145</v>
      </c>
      <c r="F397" s="42">
        <v>9.725</v>
      </c>
      <c r="I397" s="33">
        <v>2</v>
      </c>
      <c r="J397" s="27" t="s">
        <v>67</v>
      </c>
      <c r="K397" s="11" t="s">
        <v>24</v>
      </c>
      <c r="L397" s="9" t="s">
        <v>24</v>
      </c>
      <c r="P397" s="9" t="s">
        <v>19</v>
      </c>
      <c r="Q397" s="16" t="s">
        <v>68</v>
      </c>
      <c r="V397" s="9"/>
      <c r="W397" s="9"/>
    </row>
    <row r="398" spans="1:23" ht="16.5">
      <c r="A398" s="15" t="s">
        <v>452</v>
      </c>
      <c r="B398" s="15" t="s">
        <v>105</v>
      </c>
      <c r="C398" s="9" t="s">
        <v>591</v>
      </c>
      <c r="D398" s="9" t="s">
        <v>58</v>
      </c>
      <c r="F398" s="42">
        <v>9.7</v>
      </c>
      <c r="I398" s="33">
        <v>2</v>
      </c>
      <c r="J398" s="27">
        <v>7</v>
      </c>
      <c r="K398" s="11" t="s">
        <v>265</v>
      </c>
      <c r="L398" s="9" t="s">
        <v>344</v>
      </c>
      <c r="M398" s="9" t="s">
        <v>345</v>
      </c>
      <c r="N398" s="9" t="s">
        <v>415</v>
      </c>
      <c r="O398" s="9" t="s">
        <v>416</v>
      </c>
      <c r="P398" s="9" t="s">
        <v>19</v>
      </c>
      <c r="Q398" s="16" t="s">
        <v>343</v>
      </c>
      <c r="V398" s="9"/>
      <c r="W398" s="9"/>
    </row>
    <row r="399" spans="1:23" ht="16.5">
      <c r="A399" s="15" t="s">
        <v>452</v>
      </c>
      <c r="B399" s="15" t="s">
        <v>105</v>
      </c>
      <c r="C399" s="9" t="s">
        <v>591</v>
      </c>
      <c r="D399" s="9" t="s">
        <v>58</v>
      </c>
      <c r="F399" s="42">
        <v>6.3</v>
      </c>
      <c r="I399" s="33">
        <v>2</v>
      </c>
      <c r="J399" s="27">
        <v>7</v>
      </c>
      <c r="K399" s="11" t="s">
        <v>265</v>
      </c>
      <c r="L399" s="9" t="s">
        <v>346</v>
      </c>
      <c r="M399" s="9" t="s">
        <v>287</v>
      </c>
      <c r="N399" s="9" t="s">
        <v>417</v>
      </c>
      <c r="O399" s="9" t="s">
        <v>418</v>
      </c>
      <c r="P399" s="9" t="s">
        <v>19</v>
      </c>
      <c r="Q399" s="16" t="s">
        <v>343</v>
      </c>
      <c r="V399" s="9"/>
      <c r="W399" s="9"/>
    </row>
    <row r="400" spans="1:23" ht="16.5">
      <c r="A400" s="15" t="s">
        <v>452</v>
      </c>
      <c r="B400" s="15" t="s">
        <v>105</v>
      </c>
      <c r="C400" s="9" t="s">
        <v>591</v>
      </c>
      <c r="D400" s="9" t="s">
        <v>58</v>
      </c>
      <c r="F400" s="42">
        <v>7.6</v>
      </c>
      <c r="I400" s="33">
        <v>2</v>
      </c>
      <c r="J400" s="27">
        <v>8</v>
      </c>
      <c r="K400" s="11" t="s">
        <v>265</v>
      </c>
      <c r="L400" s="9" t="s">
        <v>347</v>
      </c>
      <c r="M400" s="9" t="s">
        <v>348</v>
      </c>
      <c r="N400" s="9" t="s">
        <v>419</v>
      </c>
      <c r="O400" s="9" t="s">
        <v>420</v>
      </c>
      <c r="P400" s="9" t="s">
        <v>19</v>
      </c>
      <c r="Q400" s="16" t="s">
        <v>343</v>
      </c>
      <c r="V400" s="9"/>
      <c r="W400" s="9"/>
    </row>
    <row r="401" spans="1:23" ht="16.5">
      <c r="A401" s="15" t="s">
        <v>452</v>
      </c>
      <c r="B401" s="15" t="s">
        <v>105</v>
      </c>
      <c r="C401" s="9" t="s">
        <v>591</v>
      </c>
      <c r="D401" s="9" t="s">
        <v>58</v>
      </c>
      <c r="F401" s="42">
        <v>11.5</v>
      </c>
      <c r="I401" s="33">
        <v>2</v>
      </c>
      <c r="J401" s="27">
        <v>15</v>
      </c>
      <c r="K401" s="11" t="s">
        <v>49</v>
      </c>
      <c r="L401" s="9" t="s">
        <v>320</v>
      </c>
      <c r="P401" s="9" t="s">
        <v>19</v>
      </c>
      <c r="Q401" s="16" t="s">
        <v>321</v>
      </c>
      <c r="R401" s="9" t="s">
        <v>389</v>
      </c>
      <c r="V401" s="9"/>
      <c r="W401" s="9"/>
    </row>
    <row r="402" spans="1:23" ht="16.5">
      <c r="A402" s="15" t="s">
        <v>452</v>
      </c>
      <c r="B402" s="15" t="s">
        <v>105</v>
      </c>
      <c r="C402" s="9" t="s">
        <v>591</v>
      </c>
      <c r="D402" s="9" t="s">
        <v>58</v>
      </c>
      <c r="F402" s="42">
        <v>11.3</v>
      </c>
      <c r="I402" s="33">
        <v>2</v>
      </c>
      <c r="J402" s="27">
        <v>15</v>
      </c>
      <c r="K402" s="11" t="s">
        <v>49</v>
      </c>
      <c r="L402" s="9" t="s">
        <v>322</v>
      </c>
      <c r="P402" s="9" t="s">
        <v>19</v>
      </c>
      <c r="Q402" s="16" t="s">
        <v>321</v>
      </c>
      <c r="R402" s="9" t="s">
        <v>389</v>
      </c>
      <c r="V402" s="9"/>
      <c r="W402" s="9"/>
    </row>
    <row r="403" spans="1:17" ht="16.5">
      <c r="A403" s="15" t="s">
        <v>452</v>
      </c>
      <c r="B403" s="15" t="s">
        <v>105</v>
      </c>
      <c r="C403" s="9" t="s">
        <v>591</v>
      </c>
      <c r="E403" s="32" t="s">
        <v>382</v>
      </c>
      <c r="F403" s="42">
        <v>7.5</v>
      </c>
      <c r="I403" s="33">
        <v>2</v>
      </c>
      <c r="J403" s="27" t="s">
        <v>575</v>
      </c>
      <c r="K403" s="11" t="s">
        <v>169</v>
      </c>
      <c r="L403" s="9" t="s">
        <v>169</v>
      </c>
      <c r="P403" s="9" t="s">
        <v>19</v>
      </c>
      <c r="Q403" s="16" t="s">
        <v>376</v>
      </c>
    </row>
    <row r="404" spans="1:17" ht="16.5">
      <c r="A404" s="15" t="s">
        <v>452</v>
      </c>
      <c r="B404" s="15" t="s">
        <v>105</v>
      </c>
      <c r="C404" s="9" t="s">
        <v>591</v>
      </c>
      <c r="F404" s="42">
        <v>5</v>
      </c>
      <c r="I404" s="33">
        <v>2</v>
      </c>
      <c r="J404" s="27" t="s">
        <v>575</v>
      </c>
      <c r="K404" s="11" t="s">
        <v>108</v>
      </c>
      <c r="L404" s="9" t="s">
        <v>108</v>
      </c>
      <c r="P404" s="9" t="s">
        <v>19</v>
      </c>
      <c r="Q404" s="16" t="s">
        <v>376</v>
      </c>
    </row>
    <row r="405" spans="1:17" ht="16.5">
      <c r="A405" s="15" t="s">
        <v>452</v>
      </c>
      <c r="B405" s="15" t="s">
        <v>105</v>
      </c>
      <c r="C405" s="9" t="s">
        <v>591</v>
      </c>
      <c r="D405" s="9" t="s">
        <v>23</v>
      </c>
      <c r="F405" s="42">
        <v>8.03</v>
      </c>
      <c r="H405" s="9" t="s">
        <v>521</v>
      </c>
      <c r="I405" s="33">
        <v>2</v>
      </c>
      <c r="J405" s="27" t="s">
        <v>364</v>
      </c>
      <c r="K405" s="11" t="s">
        <v>41</v>
      </c>
      <c r="L405" s="9" t="s">
        <v>365</v>
      </c>
      <c r="N405" s="9" t="s">
        <v>429</v>
      </c>
      <c r="O405" s="9" t="s">
        <v>430</v>
      </c>
      <c r="P405" s="9" t="s">
        <v>19</v>
      </c>
      <c r="Q405" s="16" t="s">
        <v>373</v>
      </c>
    </row>
    <row r="406" spans="1:17" ht="16.5">
      <c r="A406" s="15" t="s">
        <v>452</v>
      </c>
      <c r="B406" s="15" t="s">
        <v>105</v>
      </c>
      <c r="C406" s="9" t="s">
        <v>591</v>
      </c>
      <c r="D406" s="9" t="s">
        <v>23</v>
      </c>
      <c r="F406" s="42">
        <v>7.8</v>
      </c>
      <c r="H406" s="9" t="s">
        <v>521</v>
      </c>
      <c r="I406" s="33">
        <v>2</v>
      </c>
      <c r="J406" s="27" t="s">
        <v>364</v>
      </c>
      <c r="K406" s="11" t="s">
        <v>41</v>
      </c>
      <c r="L406" s="9" t="s">
        <v>366</v>
      </c>
      <c r="N406" s="9" t="s">
        <v>431</v>
      </c>
      <c r="O406" s="9" t="s">
        <v>432</v>
      </c>
      <c r="P406" s="9" t="s">
        <v>19</v>
      </c>
      <c r="Q406" s="16" t="s">
        <v>373</v>
      </c>
    </row>
    <row r="407" spans="1:17" ht="16.5">
      <c r="A407" s="15" t="s">
        <v>452</v>
      </c>
      <c r="B407" s="15" t="s">
        <v>105</v>
      </c>
      <c r="C407" s="9" t="s">
        <v>591</v>
      </c>
      <c r="D407" s="9" t="s">
        <v>23</v>
      </c>
      <c r="F407" s="42">
        <v>7.33</v>
      </c>
      <c r="H407" s="9" t="s">
        <v>521</v>
      </c>
      <c r="I407" s="33">
        <v>2</v>
      </c>
      <c r="J407" s="27" t="s">
        <v>364</v>
      </c>
      <c r="K407" s="11" t="s">
        <v>41</v>
      </c>
      <c r="L407" s="9" t="s">
        <v>367</v>
      </c>
      <c r="N407" s="9" t="s">
        <v>433</v>
      </c>
      <c r="O407" s="9" t="s">
        <v>434</v>
      </c>
      <c r="P407" s="9" t="s">
        <v>19</v>
      </c>
      <c r="Q407" s="16" t="s">
        <v>373</v>
      </c>
    </row>
    <row r="408" spans="1:17" ht="16.5">
      <c r="A408" s="15" t="s">
        <v>452</v>
      </c>
      <c r="B408" s="15" t="s">
        <v>105</v>
      </c>
      <c r="C408" s="9" t="s">
        <v>591</v>
      </c>
      <c r="D408" s="9" t="s">
        <v>23</v>
      </c>
      <c r="F408" s="42">
        <v>8.47</v>
      </c>
      <c r="H408" s="9" t="s">
        <v>521</v>
      </c>
      <c r="I408" s="33">
        <v>2</v>
      </c>
      <c r="J408" s="27" t="s">
        <v>364</v>
      </c>
      <c r="K408" s="11" t="s">
        <v>41</v>
      </c>
      <c r="L408" s="9" t="s">
        <v>368</v>
      </c>
      <c r="N408" s="9" t="s">
        <v>435</v>
      </c>
      <c r="O408" s="9" t="s">
        <v>436</v>
      </c>
      <c r="P408" s="9" t="s">
        <v>19</v>
      </c>
      <c r="Q408" s="16" t="s">
        <v>373</v>
      </c>
    </row>
    <row r="409" spans="1:17" ht="16.5">
      <c r="A409" s="15" t="s">
        <v>452</v>
      </c>
      <c r="B409" s="15" t="s">
        <v>105</v>
      </c>
      <c r="C409" s="9" t="s">
        <v>591</v>
      </c>
      <c r="D409" s="9" t="s">
        <v>23</v>
      </c>
      <c r="F409" s="42">
        <v>7.63</v>
      </c>
      <c r="H409" s="9" t="s">
        <v>521</v>
      </c>
      <c r="I409" s="33">
        <v>2</v>
      </c>
      <c r="J409" s="27" t="s">
        <v>364</v>
      </c>
      <c r="K409" s="11" t="s">
        <v>41</v>
      </c>
      <c r="L409" s="9" t="s">
        <v>369</v>
      </c>
      <c r="N409" s="9" t="s">
        <v>437</v>
      </c>
      <c r="O409" s="9" t="s">
        <v>438</v>
      </c>
      <c r="P409" s="9" t="s">
        <v>19</v>
      </c>
      <c r="Q409" s="16" t="s">
        <v>373</v>
      </c>
    </row>
    <row r="410" spans="4:21" ht="16.5">
      <c r="D410" s="7" t="s">
        <v>580</v>
      </c>
      <c r="E410" s="34" t="s">
        <v>577</v>
      </c>
      <c r="F410" s="44">
        <f>AVERAGE(F302:F409)</f>
        <v>6.416851851851851</v>
      </c>
      <c r="G410" s="45"/>
      <c r="K410" s="9"/>
      <c r="Q410" s="9"/>
      <c r="T410" s="16"/>
      <c r="U410" s="9"/>
    </row>
    <row r="411" spans="5:21" ht="16.5">
      <c r="E411" s="34" t="s">
        <v>578</v>
      </c>
      <c r="F411" s="44">
        <f>F410/10</f>
        <v>0.641685185185185</v>
      </c>
      <c r="G411" s="45"/>
      <c r="K411" s="9"/>
      <c r="Q411" s="9"/>
      <c r="T411" s="16"/>
      <c r="U411" s="9"/>
    </row>
    <row r="412" spans="5:21" ht="16.5">
      <c r="E412" s="34" t="s">
        <v>597</v>
      </c>
      <c r="F412" s="44">
        <f>(STDEV(F302:F409)/100)</f>
        <v>0.03878135547352801</v>
      </c>
      <c r="G412" s="45"/>
      <c r="K412" s="9"/>
      <c r="Q412" s="9"/>
      <c r="T412" s="16"/>
      <c r="U412" s="9"/>
    </row>
    <row r="413" spans="5:21" ht="16.5">
      <c r="E413" s="34" t="s">
        <v>599</v>
      </c>
      <c r="F413" s="44">
        <f>(F412/SQRT(COUNT(F302:F409)))</f>
        <v>0.003731737670363327</v>
      </c>
      <c r="G413" s="45"/>
      <c r="K413" s="9"/>
      <c r="Q413" s="9"/>
      <c r="T413" s="16"/>
      <c r="U413" s="9"/>
    </row>
    <row r="414" spans="5:21" ht="16.5">
      <c r="E414" s="38"/>
      <c r="F414" s="45"/>
      <c r="G414" s="45"/>
      <c r="K414" s="9"/>
      <c r="Q414" s="9"/>
      <c r="T414" s="16"/>
      <c r="U414" s="9"/>
    </row>
    <row r="415" spans="1:18" ht="16.5">
      <c r="A415" s="15" t="s">
        <v>453</v>
      </c>
      <c r="B415" s="15" t="s">
        <v>111</v>
      </c>
      <c r="C415" s="9" t="s">
        <v>75</v>
      </c>
      <c r="D415" s="9" t="s">
        <v>58</v>
      </c>
      <c r="F415" s="42">
        <v>9.17</v>
      </c>
      <c r="I415" s="33">
        <v>1</v>
      </c>
      <c r="J415" s="27">
        <v>0</v>
      </c>
      <c r="K415" s="11" t="s">
        <v>207</v>
      </c>
      <c r="L415" s="9" t="s">
        <v>160</v>
      </c>
      <c r="P415" s="9" t="s">
        <v>19</v>
      </c>
      <c r="Q415" s="16" t="s">
        <v>354</v>
      </c>
      <c r="R415" s="9" t="s">
        <v>355</v>
      </c>
    </row>
    <row r="416" spans="1:18" ht="16.5">
      <c r="A416" s="15" t="s">
        <v>453</v>
      </c>
      <c r="B416" s="15" t="s">
        <v>111</v>
      </c>
      <c r="C416" s="9" t="s">
        <v>75</v>
      </c>
      <c r="D416" s="9" t="s">
        <v>58</v>
      </c>
      <c r="F416" s="42">
        <v>9.95</v>
      </c>
      <c r="I416" s="33">
        <v>1</v>
      </c>
      <c r="J416" s="27" t="s">
        <v>356</v>
      </c>
      <c r="K416" s="11" t="s">
        <v>207</v>
      </c>
      <c r="L416" s="9" t="s">
        <v>160</v>
      </c>
      <c r="P416" s="9" t="s">
        <v>19</v>
      </c>
      <c r="Q416" s="16" t="s">
        <v>354</v>
      </c>
      <c r="R416" s="9" t="s">
        <v>355</v>
      </c>
    </row>
    <row r="417" spans="1:17" ht="16.5">
      <c r="A417" s="15" t="s">
        <v>453</v>
      </c>
      <c r="B417" s="15" t="s">
        <v>111</v>
      </c>
      <c r="C417" s="9" t="s">
        <v>75</v>
      </c>
      <c r="D417" s="9" t="s">
        <v>23</v>
      </c>
      <c r="F417" s="42">
        <v>7.2</v>
      </c>
      <c r="H417" s="9" t="s">
        <v>80</v>
      </c>
      <c r="I417" s="33">
        <v>1</v>
      </c>
      <c r="J417" s="27" t="s">
        <v>281</v>
      </c>
      <c r="K417" s="11" t="s">
        <v>209</v>
      </c>
      <c r="L417" s="9" t="s">
        <v>215</v>
      </c>
      <c r="N417" s="9" t="s">
        <v>409</v>
      </c>
      <c r="O417" s="9" t="s">
        <v>410</v>
      </c>
      <c r="P417" s="9" t="s">
        <v>19</v>
      </c>
      <c r="Q417" s="16" t="s">
        <v>282</v>
      </c>
    </row>
    <row r="418" spans="1:17" ht="16.5">
      <c r="A418" s="15" t="s">
        <v>453</v>
      </c>
      <c r="B418" s="15" t="s">
        <v>111</v>
      </c>
      <c r="C418" s="9" t="s">
        <v>75</v>
      </c>
      <c r="D418" s="9" t="s">
        <v>23</v>
      </c>
      <c r="F418" s="42">
        <v>6</v>
      </c>
      <c r="H418" s="9" t="s">
        <v>80</v>
      </c>
      <c r="I418" s="33">
        <v>1</v>
      </c>
      <c r="J418" s="27" t="s">
        <v>281</v>
      </c>
      <c r="K418" s="11" t="s">
        <v>209</v>
      </c>
      <c r="L418" s="9" t="s">
        <v>283</v>
      </c>
      <c r="N418" s="9" t="s">
        <v>411</v>
      </c>
      <c r="O418" s="9" t="s">
        <v>412</v>
      </c>
      <c r="P418" s="9" t="s">
        <v>19</v>
      </c>
      <c r="Q418" s="16" t="s">
        <v>282</v>
      </c>
    </row>
    <row r="419" spans="1:18" ht="16.5">
      <c r="A419" s="15" t="s">
        <v>453</v>
      </c>
      <c r="B419" s="15" t="s">
        <v>111</v>
      </c>
      <c r="C419" s="9" t="s">
        <v>75</v>
      </c>
      <c r="D419" s="9" t="s">
        <v>58</v>
      </c>
      <c r="F419" s="42">
        <v>7</v>
      </c>
      <c r="H419" s="9" t="s">
        <v>46</v>
      </c>
      <c r="I419" s="33">
        <v>1</v>
      </c>
      <c r="J419" s="27">
        <v>5</v>
      </c>
      <c r="K419" s="11" t="s">
        <v>24</v>
      </c>
      <c r="L419" s="9" t="s">
        <v>237</v>
      </c>
      <c r="N419" s="9">
        <v>13.12</v>
      </c>
      <c r="O419" s="9">
        <v>59.63</v>
      </c>
      <c r="P419" s="9" t="s">
        <v>19</v>
      </c>
      <c r="Q419" s="16" t="s">
        <v>276</v>
      </c>
      <c r="R419" s="16" t="s">
        <v>372</v>
      </c>
    </row>
    <row r="420" spans="1:18" ht="16.5">
      <c r="A420" s="15" t="s">
        <v>453</v>
      </c>
      <c r="B420" s="15" t="s">
        <v>111</v>
      </c>
      <c r="C420" s="9" t="s">
        <v>75</v>
      </c>
      <c r="D420" s="9" t="s">
        <v>58</v>
      </c>
      <c r="F420" s="42">
        <v>6.3</v>
      </c>
      <c r="H420" s="9" t="s">
        <v>46</v>
      </c>
      <c r="I420" s="33">
        <v>1</v>
      </c>
      <c r="J420" s="27">
        <v>5</v>
      </c>
      <c r="K420" s="11" t="s">
        <v>24</v>
      </c>
      <c r="L420" s="9" t="s">
        <v>239</v>
      </c>
      <c r="N420" s="9">
        <v>13.13</v>
      </c>
      <c r="O420" s="9">
        <v>59.64</v>
      </c>
      <c r="P420" s="9" t="s">
        <v>19</v>
      </c>
      <c r="Q420" s="16" t="s">
        <v>276</v>
      </c>
      <c r="R420" s="16" t="s">
        <v>372</v>
      </c>
    </row>
    <row r="421" spans="1:18" ht="16.5">
      <c r="A421" s="15" t="s">
        <v>453</v>
      </c>
      <c r="B421" s="15" t="s">
        <v>111</v>
      </c>
      <c r="C421" s="9" t="s">
        <v>75</v>
      </c>
      <c r="D421" s="9" t="s">
        <v>58</v>
      </c>
      <c r="F421" s="42">
        <v>8</v>
      </c>
      <c r="H421" s="9" t="s">
        <v>46</v>
      </c>
      <c r="I421" s="33">
        <v>1</v>
      </c>
      <c r="J421" s="27">
        <v>5</v>
      </c>
      <c r="K421" s="11" t="s">
        <v>24</v>
      </c>
      <c r="L421" s="9" t="s">
        <v>240</v>
      </c>
      <c r="N421" s="9">
        <v>13.15</v>
      </c>
      <c r="O421" s="9">
        <v>59.64</v>
      </c>
      <c r="P421" s="9" t="s">
        <v>19</v>
      </c>
      <c r="Q421" s="16" t="s">
        <v>276</v>
      </c>
      <c r="R421" s="16" t="s">
        <v>372</v>
      </c>
    </row>
    <row r="422" spans="1:18" ht="16.5">
      <c r="A422" s="15" t="s">
        <v>453</v>
      </c>
      <c r="B422" s="15" t="s">
        <v>111</v>
      </c>
      <c r="C422" s="9" t="s">
        <v>75</v>
      </c>
      <c r="D422" s="9" t="s">
        <v>58</v>
      </c>
      <c r="F422" s="42">
        <v>10.7</v>
      </c>
      <c r="H422" s="9" t="s">
        <v>46</v>
      </c>
      <c r="I422" s="33">
        <v>1</v>
      </c>
      <c r="J422" s="27">
        <v>5</v>
      </c>
      <c r="K422" s="11" t="s">
        <v>24</v>
      </c>
      <c r="L422" s="9" t="s">
        <v>241</v>
      </c>
      <c r="N422" s="9">
        <v>13.17</v>
      </c>
      <c r="O422" s="9">
        <v>59.64</v>
      </c>
      <c r="P422" s="9" t="s">
        <v>19</v>
      </c>
      <c r="Q422" s="16" t="s">
        <v>276</v>
      </c>
      <c r="R422" s="16" t="s">
        <v>372</v>
      </c>
    </row>
    <row r="423" spans="1:21" s="9" customFormat="1" ht="16.5">
      <c r="A423" s="15" t="s">
        <v>453</v>
      </c>
      <c r="B423" s="15" t="s">
        <v>111</v>
      </c>
      <c r="C423" s="9" t="s">
        <v>75</v>
      </c>
      <c r="D423" s="9" t="s">
        <v>58</v>
      </c>
      <c r="E423" s="32"/>
      <c r="F423" s="42">
        <v>8.6</v>
      </c>
      <c r="G423" s="43"/>
      <c r="H423" s="9" t="s">
        <v>46</v>
      </c>
      <c r="I423" s="33">
        <v>1</v>
      </c>
      <c r="J423" s="27">
        <v>5</v>
      </c>
      <c r="K423" s="11" t="s">
        <v>24</v>
      </c>
      <c r="L423" s="9" t="s">
        <v>242</v>
      </c>
      <c r="N423" s="9">
        <v>13.19</v>
      </c>
      <c r="O423" s="9">
        <v>59.64</v>
      </c>
      <c r="P423" s="9" t="s">
        <v>19</v>
      </c>
      <c r="Q423" s="16" t="s">
        <v>276</v>
      </c>
      <c r="R423" s="16" t="s">
        <v>372</v>
      </c>
      <c r="S423" s="16"/>
      <c r="T423" s="10"/>
      <c r="U423" s="8"/>
    </row>
    <row r="424" spans="1:21" s="9" customFormat="1" ht="16.5">
      <c r="A424" s="15" t="s">
        <v>453</v>
      </c>
      <c r="B424" s="15" t="s">
        <v>111</v>
      </c>
      <c r="C424" s="9" t="s">
        <v>75</v>
      </c>
      <c r="D424" s="9" t="s">
        <v>58</v>
      </c>
      <c r="E424" s="32"/>
      <c r="F424" s="42">
        <v>10.4</v>
      </c>
      <c r="G424" s="43"/>
      <c r="H424" s="9" t="s">
        <v>46</v>
      </c>
      <c r="I424" s="33">
        <v>1</v>
      </c>
      <c r="J424" s="27">
        <v>5</v>
      </c>
      <c r="K424" s="11" t="s">
        <v>24</v>
      </c>
      <c r="L424" s="9" t="s">
        <v>243</v>
      </c>
      <c r="N424" s="9">
        <v>13.23</v>
      </c>
      <c r="O424" s="9">
        <v>59.64</v>
      </c>
      <c r="P424" s="9" t="s">
        <v>19</v>
      </c>
      <c r="Q424" s="16" t="s">
        <v>276</v>
      </c>
      <c r="R424" s="16" t="s">
        <v>372</v>
      </c>
      <c r="S424" s="16"/>
      <c r="T424" s="10"/>
      <c r="U424" s="8"/>
    </row>
    <row r="425" spans="1:21" s="9" customFormat="1" ht="16.5">
      <c r="A425" s="15" t="s">
        <v>453</v>
      </c>
      <c r="B425" s="15" t="s">
        <v>111</v>
      </c>
      <c r="C425" s="9" t="s">
        <v>75</v>
      </c>
      <c r="D425" s="9" t="s">
        <v>58</v>
      </c>
      <c r="E425" s="32"/>
      <c r="F425" s="42">
        <v>12.2</v>
      </c>
      <c r="G425" s="43"/>
      <c r="H425" s="9" t="s">
        <v>46</v>
      </c>
      <c r="I425" s="33">
        <v>1</v>
      </c>
      <c r="J425" s="27">
        <v>5</v>
      </c>
      <c r="K425" s="11" t="s">
        <v>24</v>
      </c>
      <c r="L425" s="9" t="s">
        <v>244</v>
      </c>
      <c r="N425" s="9">
        <v>13.25</v>
      </c>
      <c r="O425" s="9">
        <v>59.65</v>
      </c>
      <c r="P425" s="9" t="s">
        <v>19</v>
      </c>
      <c r="Q425" s="16" t="s">
        <v>276</v>
      </c>
      <c r="R425" s="16" t="s">
        <v>372</v>
      </c>
      <c r="S425" s="16"/>
      <c r="T425" s="10"/>
      <c r="U425" s="8"/>
    </row>
    <row r="426" spans="1:21" s="9" customFormat="1" ht="16.5">
      <c r="A426" s="15" t="s">
        <v>453</v>
      </c>
      <c r="B426" s="15" t="s">
        <v>111</v>
      </c>
      <c r="C426" s="9" t="s">
        <v>75</v>
      </c>
      <c r="D426" s="9" t="s">
        <v>58</v>
      </c>
      <c r="E426" s="32"/>
      <c r="F426" s="42">
        <v>11.4</v>
      </c>
      <c r="G426" s="43"/>
      <c r="I426" s="33">
        <v>1</v>
      </c>
      <c r="J426" s="27">
        <v>5</v>
      </c>
      <c r="K426" s="11" t="s">
        <v>49</v>
      </c>
      <c r="L426" s="9" t="s">
        <v>320</v>
      </c>
      <c r="P426" s="9" t="s">
        <v>19</v>
      </c>
      <c r="Q426" s="16" t="s">
        <v>321</v>
      </c>
      <c r="R426" s="9" t="s">
        <v>391</v>
      </c>
      <c r="S426" s="16"/>
      <c r="T426" s="10"/>
      <c r="U426" s="8"/>
    </row>
    <row r="427" spans="1:21" s="9" customFormat="1" ht="16.5">
      <c r="A427" s="15" t="s">
        <v>453</v>
      </c>
      <c r="B427" s="15" t="s">
        <v>111</v>
      </c>
      <c r="C427" s="9" t="s">
        <v>75</v>
      </c>
      <c r="D427" s="9" t="s">
        <v>58</v>
      </c>
      <c r="E427" s="32"/>
      <c r="F427" s="42">
        <v>13.1</v>
      </c>
      <c r="G427" s="43"/>
      <c r="I427" s="33">
        <v>1</v>
      </c>
      <c r="J427" s="27">
        <v>5</v>
      </c>
      <c r="K427" s="11" t="s">
        <v>49</v>
      </c>
      <c r="L427" s="9" t="s">
        <v>322</v>
      </c>
      <c r="P427" s="9" t="s">
        <v>19</v>
      </c>
      <c r="Q427" s="16" t="s">
        <v>321</v>
      </c>
      <c r="R427" s="9" t="s">
        <v>391</v>
      </c>
      <c r="S427" s="16"/>
      <c r="T427" s="10"/>
      <c r="U427" s="8"/>
    </row>
    <row r="428" spans="1:20" s="9" customFormat="1" ht="16.5">
      <c r="A428" s="15" t="s">
        <v>453</v>
      </c>
      <c r="B428" s="15" t="s">
        <v>111</v>
      </c>
      <c r="C428" s="9" t="s">
        <v>75</v>
      </c>
      <c r="D428" s="9" t="s">
        <v>461</v>
      </c>
      <c r="E428" s="31"/>
      <c r="F428" s="42">
        <v>8</v>
      </c>
      <c r="G428" s="43"/>
      <c r="H428" s="9" t="s">
        <v>521</v>
      </c>
      <c r="I428" s="33">
        <v>1</v>
      </c>
      <c r="J428" s="27" t="s">
        <v>543</v>
      </c>
      <c r="K428" s="9" t="s">
        <v>160</v>
      </c>
      <c r="L428" s="9" t="s">
        <v>555</v>
      </c>
      <c r="N428" s="9">
        <v>17.785806</v>
      </c>
      <c r="O428" s="9">
        <v>-64.755668</v>
      </c>
      <c r="P428" s="9" t="s">
        <v>19</v>
      </c>
      <c r="Q428" s="9" t="s">
        <v>493</v>
      </c>
      <c r="S428" s="16"/>
      <c r="T428" s="16"/>
    </row>
    <row r="429" spans="1:20" s="9" customFormat="1" ht="16.5">
      <c r="A429" s="15" t="s">
        <v>453</v>
      </c>
      <c r="B429" s="15" t="s">
        <v>111</v>
      </c>
      <c r="C429" s="9" t="s">
        <v>75</v>
      </c>
      <c r="D429" s="9" t="s">
        <v>461</v>
      </c>
      <c r="E429" s="31"/>
      <c r="F429" s="42">
        <v>10.1</v>
      </c>
      <c r="G429" s="43"/>
      <c r="H429" s="9" t="s">
        <v>521</v>
      </c>
      <c r="I429" s="33">
        <v>1</v>
      </c>
      <c r="J429" s="27" t="s">
        <v>543</v>
      </c>
      <c r="K429" s="9" t="s">
        <v>160</v>
      </c>
      <c r="L429" s="9" t="s">
        <v>555</v>
      </c>
      <c r="N429" s="9">
        <v>17.785806</v>
      </c>
      <c r="O429" s="9">
        <v>-64.755668</v>
      </c>
      <c r="P429" s="9" t="s">
        <v>19</v>
      </c>
      <c r="Q429" s="9" t="s">
        <v>493</v>
      </c>
      <c r="S429" s="16"/>
      <c r="T429" s="16"/>
    </row>
    <row r="430" spans="1:20" s="9" customFormat="1" ht="16.5">
      <c r="A430" s="15" t="s">
        <v>453</v>
      </c>
      <c r="B430" s="15" t="s">
        <v>111</v>
      </c>
      <c r="C430" s="9" t="s">
        <v>75</v>
      </c>
      <c r="D430" s="9" t="s">
        <v>461</v>
      </c>
      <c r="E430" s="31"/>
      <c r="F430" s="42">
        <v>8.1</v>
      </c>
      <c r="G430" s="43"/>
      <c r="I430" s="33">
        <v>1</v>
      </c>
      <c r="J430" s="27" t="s">
        <v>544</v>
      </c>
      <c r="K430" s="9" t="s">
        <v>206</v>
      </c>
      <c r="L430" s="9" t="s">
        <v>559</v>
      </c>
      <c r="N430" s="9">
        <v>24.664207</v>
      </c>
      <c r="O430" s="9">
        <v>-82.865174</v>
      </c>
      <c r="P430" s="9" t="s">
        <v>19</v>
      </c>
      <c r="Q430" s="9" t="s">
        <v>494</v>
      </c>
      <c r="S430" s="16"/>
      <c r="T430" s="16"/>
    </row>
    <row r="431" spans="1:20" s="9" customFormat="1" ht="16.5">
      <c r="A431" s="15" t="s">
        <v>453</v>
      </c>
      <c r="B431" s="15" t="s">
        <v>111</v>
      </c>
      <c r="C431" s="9" t="s">
        <v>75</v>
      </c>
      <c r="D431" s="9" t="s">
        <v>498</v>
      </c>
      <c r="E431" s="31"/>
      <c r="F431" s="42">
        <v>10</v>
      </c>
      <c r="G431" s="43"/>
      <c r="H431" s="9" t="s">
        <v>511</v>
      </c>
      <c r="I431" s="33">
        <v>1</v>
      </c>
      <c r="J431" s="27">
        <v>4</v>
      </c>
      <c r="K431" s="9" t="s">
        <v>255</v>
      </c>
      <c r="L431" s="9" t="s">
        <v>510</v>
      </c>
      <c r="N431" s="9" t="s">
        <v>502</v>
      </c>
      <c r="O431" s="9" t="s">
        <v>507</v>
      </c>
      <c r="P431" s="9" t="s">
        <v>19</v>
      </c>
      <c r="Q431" s="9" t="s">
        <v>499</v>
      </c>
      <c r="S431" s="16"/>
      <c r="T431" s="16"/>
    </row>
    <row r="432" spans="1:20" s="9" customFormat="1" ht="16.5">
      <c r="A432" s="15" t="s">
        <v>453</v>
      </c>
      <c r="B432" s="15" t="s">
        <v>111</v>
      </c>
      <c r="C432" s="9" t="s">
        <v>75</v>
      </c>
      <c r="D432" s="9" t="s">
        <v>498</v>
      </c>
      <c r="E432" s="31"/>
      <c r="F432" s="42">
        <v>11.2</v>
      </c>
      <c r="G432" s="43"/>
      <c r="H432" s="9" t="s">
        <v>511</v>
      </c>
      <c r="I432" s="33">
        <v>1</v>
      </c>
      <c r="J432" s="27">
        <v>5</v>
      </c>
      <c r="K432" s="9" t="s">
        <v>255</v>
      </c>
      <c r="L432" s="9" t="s">
        <v>510</v>
      </c>
      <c r="N432" s="9" t="s">
        <v>503</v>
      </c>
      <c r="O432" s="9" t="s">
        <v>508</v>
      </c>
      <c r="P432" s="9" t="s">
        <v>19</v>
      </c>
      <c r="Q432" s="9" t="s">
        <v>499</v>
      </c>
      <c r="S432" s="16"/>
      <c r="T432" s="16"/>
    </row>
    <row r="433" spans="1:20" s="9" customFormat="1" ht="16.5">
      <c r="A433" s="15"/>
      <c r="B433" s="15"/>
      <c r="D433" s="7" t="s">
        <v>583</v>
      </c>
      <c r="E433" s="34" t="s">
        <v>577</v>
      </c>
      <c r="F433" s="44">
        <f>AVERAGE(F415:F432)</f>
        <v>9.301111111111108</v>
      </c>
      <c r="G433" s="45"/>
      <c r="I433" s="33"/>
      <c r="J433" s="27"/>
      <c r="S433" s="16"/>
      <c r="T433" s="16"/>
    </row>
    <row r="434" spans="1:20" s="9" customFormat="1" ht="16.5">
      <c r="A434" s="15"/>
      <c r="B434" s="15"/>
      <c r="E434" s="34" t="s">
        <v>578</v>
      </c>
      <c r="F434" s="44">
        <f>F433/10</f>
        <v>0.9301111111111109</v>
      </c>
      <c r="G434" s="45"/>
      <c r="I434" s="33"/>
      <c r="J434" s="27"/>
      <c r="S434" s="16"/>
      <c r="T434" s="16"/>
    </row>
    <row r="435" spans="1:20" s="9" customFormat="1" ht="16.5">
      <c r="A435" s="15"/>
      <c r="B435" s="15"/>
      <c r="E435" s="34" t="s">
        <v>597</v>
      </c>
      <c r="F435" s="44">
        <f>(STDEV(F415:F432)/100)</f>
        <v>0.02036568304161776</v>
      </c>
      <c r="G435" s="45"/>
      <c r="I435" s="33"/>
      <c r="J435" s="27"/>
      <c r="S435" s="16"/>
      <c r="T435" s="16"/>
    </row>
    <row r="436" spans="1:20" s="9" customFormat="1" ht="16.5">
      <c r="A436" s="15"/>
      <c r="B436" s="15"/>
      <c r="E436" s="34" t="s">
        <v>599</v>
      </c>
      <c r="F436" s="44">
        <f>(F435/SQRT(COUNT(F415:F432)))</f>
        <v>0.00480023752740793</v>
      </c>
      <c r="G436" s="45"/>
      <c r="I436" s="33"/>
      <c r="J436" s="27"/>
      <c r="S436" s="16"/>
      <c r="T436" s="16"/>
    </row>
    <row r="437" spans="1:20" s="9" customFormat="1" ht="16.5">
      <c r="A437" s="15"/>
      <c r="B437" s="15"/>
      <c r="E437" s="31"/>
      <c r="F437" s="42"/>
      <c r="G437" s="43"/>
      <c r="I437" s="33"/>
      <c r="J437" s="27"/>
      <c r="S437" s="16"/>
      <c r="T437" s="16"/>
    </row>
    <row r="438" spans="1:21" s="9" customFormat="1" ht="16.5">
      <c r="A438" s="15" t="s">
        <v>453</v>
      </c>
      <c r="B438" s="15" t="s">
        <v>111</v>
      </c>
      <c r="C438" s="9" t="s">
        <v>75</v>
      </c>
      <c r="D438" s="9" t="s">
        <v>58</v>
      </c>
      <c r="E438" s="32"/>
      <c r="F438" s="42">
        <v>4.9</v>
      </c>
      <c r="G438" s="43"/>
      <c r="I438" s="33">
        <v>2</v>
      </c>
      <c r="J438" s="27" t="s">
        <v>107</v>
      </c>
      <c r="K438" s="11" t="s">
        <v>108</v>
      </c>
      <c r="L438" s="9" t="s">
        <v>108</v>
      </c>
      <c r="P438" s="9" t="s">
        <v>19</v>
      </c>
      <c r="Q438" s="16" t="s">
        <v>109</v>
      </c>
      <c r="R438" s="16" t="s">
        <v>110</v>
      </c>
      <c r="S438" s="16"/>
      <c r="T438" s="10"/>
      <c r="U438" s="8"/>
    </row>
    <row r="439" spans="1:21" s="9" customFormat="1" ht="16.5">
      <c r="A439" s="15" t="s">
        <v>453</v>
      </c>
      <c r="B439" s="15" t="s">
        <v>111</v>
      </c>
      <c r="C439" s="9" t="s">
        <v>75</v>
      </c>
      <c r="D439" s="9" t="s">
        <v>58</v>
      </c>
      <c r="E439" s="32"/>
      <c r="F439" s="42">
        <v>4.9</v>
      </c>
      <c r="G439" s="43"/>
      <c r="I439" s="33">
        <v>2</v>
      </c>
      <c r="J439" s="27" t="s">
        <v>107</v>
      </c>
      <c r="K439" s="11" t="s">
        <v>108</v>
      </c>
      <c r="L439" s="9" t="s">
        <v>108</v>
      </c>
      <c r="P439" s="9" t="s">
        <v>19</v>
      </c>
      <c r="Q439" s="16" t="s">
        <v>109</v>
      </c>
      <c r="R439" s="16" t="s">
        <v>110</v>
      </c>
      <c r="S439" s="16"/>
      <c r="T439" s="10"/>
      <c r="U439" s="8"/>
    </row>
    <row r="440" spans="1:21" s="9" customFormat="1" ht="16.5">
      <c r="A440" s="15" t="s">
        <v>453</v>
      </c>
      <c r="B440" s="15" t="s">
        <v>111</v>
      </c>
      <c r="C440" s="9" t="s">
        <v>75</v>
      </c>
      <c r="D440" s="9" t="s">
        <v>58</v>
      </c>
      <c r="E440" s="32"/>
      <c r="F440" s="42">
        <v>4.5</v>
      </c>
      <c r="G440" s="43"/>
      <c r="I440" s="33">
        <v>2</v>
      </c>
      <c r="J440" s="27" t="s">
        <v>107</v>
      </c>
      <c r="K440" s="11" t="s">
        <v>108</v>
      </c>
      <c r="L440" s="9" t="s">
        <v>108</v>
      </c>
      <c r="P440" s="9" t="s">
        <v>19</v>
      </c>
      <c r="Q440" s="16" t="s">
        <v>109</v>
      </c>
      <c r="R440" s="16" t="s">
        <v>110</v>
      </c>
      <c r="S440" s="16"/>
      <c r="T440" s="10"/>
      <c r="U440" s="8"/>
    </row>
    <row r="441" spans="1:21" s="9" customFormat="1" ht="16.5">
      <c r="A441" s="15" t="s">
        <v>453</v>
      </c>
      <c r="B441" s="15" t="s">
        <v>111</v>
      </c>
      <c r="C441" s="9" t="s">
        <v>75</v>
      </c>
      <c r="D441" s="9" t="s">
        <v>58</v>
      </c>
      <c r="E441" s="32">
        <v>0.615</v>
      </c>
      <c r="F441" s="42">
        <v>6.15</v>
      </c>
      <c r="G441" s="43"/>
      <c r="H441" s="9" t="s">
        <v>46</v>
      </c>
      <c r="I441" s="33">
        <v>2</v>
      </c>
      <c r="J441" s="27" t="s">
        <v>94</v>
      </c>
      <c r="K441" s="11" t="s">
        <v>24</v>
      </c>
      <c r="L441" s="9" t="s">
        <v>237</v>
      </c>
      <c r="N441" s="9">
        <v>13.12</v>
      </c>
      <c r="O441" s="9">
        <v>59.63</v>
      </c>
      <c r="P441" s="9" t="s">
        <v>19</v>
      </c>
      <c r="Q441" s="16" t="s">
        <v>238</v>
      </c>
      <c r="R441" s="16" t="s">
        <v>372</v>
      </c>
      <c r="S441" s="16"/>
      <c r="T441" s="10"/>
      <c r="U441" s="8"/>
    </row>
    <row r="442" spans="1:18" ht="16.5">
      <c r="A442" s="15" t="s">
        <v>453</v>
      </c>
      <c r="B442" s="15" t="s">
        <v>111</v>
      </c>
      <c r="C442" s="9" t="s">
        <v>75</v>
      </c>
      <c r="D442" s="9" t="s">
        <v>58</v>
      </c>
      <c r="E442" s="32">
        <v>0.58</v>
      </c>
      <c r="F442" s="42">
        <v>5.8</v>
      </c>
      <c r="H442" s="9" t="s">
        <v>46</v>
      </c>
      <c r="I442" s="33">
        <v>2</v>
      </c>
      <c r="J442" s="27" t="s">
        <v>94</v>
      </c>
      <c r="K442" s="11" t="s">
        <v>24</v>
      </c>
      <c r="L442" s="9" t="s">
        <v>239</v>
      </c>
      <c r="N442" s="9">
        <v>13.13</v>
      </c>
      <c r="O442" s="9">
        <v>59.64</v>
      </c>
      <c r="P442" s="9" t="s">
        <v>19</v>
      </c>
      <c r="Q442" s="16" t="s">
        <v>238</v>
      </c>
      <c r="R442" s="16" t="s">
        <v>372</v>
      </c>
    </row>
    <row r="443" spans="1:18" ht="16.5">
      <c r="A443" s="15" t="s">
        <v>453</v>
      </c>
      <c r="B443" s="15" t="s">
        <v>111</v>
      </c>
      <c r="C443" s="9" t="s">
        <v>75</v>
      </c>
      <c r="D443" s="9" t="s">
        <v>58</v>
      </c>
      <c r="E443" s="32">
        <v>0.74</v>
      </c>
      <c r="F443" s="42">
        <v>7.4</v>
      </c>
      <c r="H443" s="9" t="s">
        <v>46</v>
      </c>
      <c r="I443" s="33">
        <v>2</v>
      </c>
      <c r="J443" s="27" t="s">
        <v>94</v>
      </c>
      <c r="K443" s="11" t="s">
        <v>24</v>
      </c>
      <c r="L443" s="9" t="s">
        <v>240</v>
      </c>
      <c r="N443" s="9">
        <v>13.15</v>
      </c>
      <c r="O443" s="9">
        <v>59.64</v>
      </c>
      <c r="P443" s="9" t="s">
        <v>19</v>
      </c>
      <c r="Q443" s="16" t="s">
        <v>238</v>
      </c>
      <c r="R443" s="16" t="s">
        <v>372</v>
      </c>
    </row>
    <row r="444" spans="1:18" ht="16.5">
      <c r="A444" s="15" t="s">
        <v>453</v>
      </c>
      <c r="B444" s="15" t="s">
        <v>111</v>
      </c>
      <c r="C444" s="9" t="s">
        <v>75</v>
      </c>
      <c r="D444" s="9" t="s">
        <v>58</v>
      </c>
      <c r="E444" s="32">
        <v>0.93</v>
      </c>
      <c r="F444" s="42">
        <v>9.3</v>
      </c>
      <c r="H444" s="9" t="s">
        <v>46</v>
      </c>
      <c r="I444" s="33">
        <v>2</v>
      </c>
      <c r="J444" s="27" t="s">
        <v>94</v>
      </c>
      <c r="K444" s="11" t="s">
        <v>24</v>
      </c>
      <c r="L444" s="9" t="s">
        <v>241</v>
      </c>
      <c r="N444" s="9">
        <v>13.17</v>
      </c>
      <c r="O444" s="9">
        <v>59.64</v>
      </c>
      <c r="P444" s="9" t="s">
        <v>19</v>
      </c>
      <c r="Q444" s="16" t="s">
        <v>238</v>
      </c>
      <c r="R444" s="16" t="s">
        <v>372</v>
      </c>
    </row>
    <row r="445" spans="1:18" ht="16.5">
      <c r="A445" s="15" t="s">
        <v>453</v>
      </c>
      <c r="B445" s="15" t="s">
        <v>111</v>
      </c>
      <c r="C445" s="9" t="s">
        <v>75</v>
      </c>
      <c r="D445" s="9" t="s">
        <v>58</v>
      </c>
      <c r="E445" s="32">
        <v>0.77</v>
      </c>
      <c r="F445" s="42">
        <v>7.7</v>
      </c>
      <c r="H445" s="9" t="s">
        <v>46</v>
      </c>
      <c r="I445" s="33">
        <v>2</v>
      </c>
      <c r="J445" s="27" t="s">
        <v>94</v>
      </c>
      <c r="K445" s="11" t="s">
        <v>24</v>
      </c>
      <c r="L445" s="9" t="s">
        <v>242</v>
      </c>
      <c r="N445" s="9">
        <v>13.19</v>
      </c>
      <c r="O445" s="9">
        <v>59.64</v>
      </c>
      <c r="P445" s="9" t="s">
        <v>19</v>
      </c>
      <c r="Q445" s="16" t="s">
        <v>238</v>
      </c>
      <c r="R445" s="16" t="s">
        <v>372</v>
      </c>
    </row>
    <row r="446" spans="1:18" ht="16.5">
      <c r="A446" s="15" t="s">
        <v>453</v>
      </c>
      <c r="B446" s="15" t="s">
        <v>111</v>
      </c>
      <c r="C446" s="9" t="s">
        <v>75</v>
      </c>
      <c r="D446" s="9" t="s">
        <v>58</v>
      </c>
      <c r="E446" s="32">
        <v>0.94</v>
      </c>
      <c r="F446" s="42">
        <v>9.4</v>
      </c>
      <c r="H446" s="9" t="s">
        <v>46</v>
      </c>
      <c r="I446" s="33">
        <v>2</v>
      </c>
      <c r="J446" s="27" t="s">
        <v>94</v>
      </c>
      <c r="K446" s="11" t="s">
        <v>24</v>
      </c>
      <c r="L446" s="9" t="s">
        <v>243</v>
      </c>
      <c r="N446" s="9">
        <v>13.23</v>
      </c>
      <c r="O446" s="9">
        <v>59.64</v>
      </c>
      <c r="P446" s="9" t="s">
        <v>19</v>
      </c>
      <c r="Q446" s="16" t="s">
        <v>238</v>
      </c>
      <c r="R446" s="16" t="s">
        <v>372</v>
      </c>
    </row>
    <row r="447" spans="1:18" ht="16.5">
      <c r="A447" s="15" t="s">
        <v>453</v>
      </c>
      <c r="B447" s="15" t="s">
        <v>111</v>
      </c>
      <c r="C447" s="9" t="s">
        <v>75</v>
      </c>
      <c r="D447" s="9" t="s">
        <v>58</v>
      </c>
      <c r="E447" s="32">
        <v>1.23</v>
      </c>
      <c r="F447" s="42">
        <v>12.3</v>
      </c>
      <c r="H447" s="9" t="s">
        <v>46</v>
      </c>
      <c r="I447" s="33">
        <v>2</v>
      </c>
      <c r="J447" s="27" t="s">
        <v>94</v>
      </c>
      <c r="K447" s="11" t="s">
        <v>24</v>
      </c>
      <c r="L447" s="9" t="s">
        <v>244</v>
      </c>
      <c r="N447" s="9">
        <v>13.25</v>
      </c>
      <c r="O447" s="9">
        <v>59.65</v>
      </c>
      <c r="P447" s="9" t="s">
        <v>19</v>
      </c>
      <c r="Q447" s="16" t="s">
        <v>238</v>
      </c>
      <c r="R447" s="16" t="s">
        <v>372</v>
      </c>
    </row>
    <row r="448" spans="1:18" ht="16.5">
      <c r="A448" s="15" t="s">
        <v>453</v>
      </c>
      <c r="B448" s="15" t="s">
        <v>111</v>
      </c>
      <c r="C448" s="9" t="s">
        <v>75</v>
      </c>
      <c r="D448" s="9" t="s">
        <v>58</v>
      </c>
      <c r="F448" s="42">
        <v>12</v>
      </c>
      <c r="I448" s="33">
        <v>2</v>
      </c>
      <c r="J448" s="27">
        <v>15</v>
      </c>
      <c r="K448" s="11" t="s">
        <v>49</v>
      </c>
      <c r="L448" s="9" t="s">
        <v>320</v>
      </c>
      <c r="P448" s="9" t="s">
        <v>19</v>
      </c>
      <c r="Q448" s="16" t="s">
        <v>321</v>
      </c>
      <c r="R448" s="9" t="s">
        <v>391</v>
      </c>
    </row>
    <row r="449" spans="1:18" ht="16.5">
      <c r="A449" s="15" t="s">
        <v>453</v>
      </c>
      <c r="B449" s="15" t="s">
        <v>111</v>
      </c>
      <c r="C449" s="9" t="s">
        <v>75</v>
      </c>
      <c r="D449" s="9" t="s">
        <v>58</v>
      </c>
      <c r="F449" s="42">
        <v>9.3</v>
      </c>
      <c r="I449" s="33">
        <v>2</v>
      </c>
      <c r="J449" s="27">
        <v>15</v>
      </c>
      <c r="K449" s="11" t="s">
        <v>49</v>
      </c>
      <c r="L449" s="9" t="s">
        <v>322</v>
      </c>
      <c r="P449" s="9" t="s">
        <v>19</v>
      </c>
      <c r="Q449" s="16" t="s">
        <v>321</v>
      </c>
      <c r="R449" s="9" t="s">
        <v>391</v>
      </c>
    </row>
    <row r="450" spans="1:21" ht="16.5">
      <c r="A450" s="15" t="s">
        <v>453</v>
      </c>
      <c r="B450" s="15" t="s">
        <v>111</v>
      </c>
      <c r="C450" s="9" t="s">
        <v>75</v>
      </c>
      <c r="D450" s="9" t="s">
        <v>461</v>
      </c>
      <c r="E450" s="31"/>
      <c r="F450" s="42">
        <v>11.2</v>
      </c>
      <c r="H450" s="9" t="s">
        <v>521</v>
      </c>
      <c r="I450" s="33">
        <v>2</v>
      </c>
      <c r="J450" s="27" t="s">
        <v>542</v>
      </c>
      <c r="K450" s="9" t="s">
        <v>52</v>
      </c>
      <c r="L450" s="9" t="s">
        <v>554</v>
      </c>
      <c r="N450" s="9">
        <v>19.1786047</v>
      </c>
      <c r="O450" s="9">
        <v>-96.1032024</v>
      </c>
      <c r="P450" s="9" t="s">
        <v>52</v>
      </c>
      <c r="Q450" s="9" t="s">
        <v>492</v>
      </c>
      <c r="T450" s="16"/>
      <c r="U450" s="9"/>
    </row>
    <row r="451" spans="1:21" ht="16.5">
      <c r="A451" s="15" t="s">
        <v>453</v>
      </c>
      <c r="B451" s="15" t="s">
        <v>111</v>
      </c>
      <c r="C451" s="9" t="s">
        <v>75</v>
      </c>
      <c r="D451" s="9" t="s">
        <v>461</v>
      </c>
      <c r="E451" s="31"/>
      <c r="F451" s="42">
        <v>12.6</v>
      </c>
      <c r="H451" s="9" t="s">
        <v>521</v>
      </c>
      <c r="I451" s="33">
        <v>2</v>
      </c>
      <c r="J451" s="27" t="s">
        <v>527</v>
      </c>
      <c r="K451" s="9" t="s">
        <v>160</v>
      </c>
      <c r="L451" s="9" t="s">
        <v>555</v>
      </c>
      <c r="N451" s="9">
        <v>17.785806</v>
      </c>
      <c r="O451" s="9">
        <v>-64.755668</v>
      </c>
      <c r="P451" s="9" t="s">
        <v>19</v>
      </c>
      <c r="Q451" s="9" t="s">
        <v>493</v>
      </c>
      <c r="T451" s="16"/>
      <c r="U451" s="9"/>
    </row>
    <row r="452" spans="1:21" ht="16.5">
      <c r="A452" s="15" t="s">
        <v>453</v>
      </c>
      <c r="B452" s="15" t="s">
        <v>111</v>
      </c>
      <c r="C452" s="9" t="s">
        <v>75</v>
      </c>
      <c r="D452" s="9" t="s">
        <v>461</v>
      </c>
      <c r="E452" s="31"/>
      <c r="F452" s="42">
        <v>9.5</v>
      </c>
      <c r="H452" s="9" t="s">
        <v>521</v>
      </c>
      <c r="I452" s="33">
        <v>2</v>
      </c>
      <c r="J452" s="27" t="s">
        <v>558</v>
      </c>
      <c r="K452" s="9" t="s">
        <v>212</v>
      </c>
      <c r="L452" s="9" t="s">
        <v>557</v>
      </c>
      <c r="N452" s="9">
        <v>17.165716</v>
      </c>
      <c r="O452" s="9">
        <v>-87.808883</v>
      </c>
      <c r="P452" s="9" t="s">
        <v>19</v>
      </c>
      <c r="Q452" s="9" t="s">
        <v>495</v>
      </c>
      <c r="T452" s="16"/>
      <c r="U452" s="9"/>
    </row>
    <row r="453" spans="1:21" ht="16.5">
      <c r="A453" s="15" t="s">
        <v>453</v>
      </c>
      <c r="B453" s="15" t="s">
        <v>111</v>
      </c>
      <c r="C453" s="9" t="s">
        <v>75</v>
      </c>
      <c r="D453" s="9" t="s">
        <v>498</v>
      </c>
      <c r="E453" s="31"/>
      <c r="F453" s="42">
        <v>8.7</v>
      </c>
      <c r="H453" s="9" t="s">
        <v>511</v>
      </c>
      <c r="I453" s="33">
        <v>2</v>
      </c>
      <c r="J453" s="27">
        <v>6</v>
      </c>
      <c r="K453" s="9" t="s">
        <v>255</v>
      </c>
      <c r="L453" s="9" t="s">
        <v>510</v>
      </c>
      <c r="N453" s="9" t="s">
        <v>500</v>
      </c>
      <c r="O453" s="9" t="s">
        <v>505</v>
      </c>
      <c r="P453" s="9" t="s">
        <v>19</v>
      </c>
      <c r="Q453" s="9" t="s">
        <v>499</v>
      </c>
      <c r="T453" s="16"/>
      <c r="U453" s="9"/>
    </row>
    <row r="454" spans="1:21" ht="16.5">
      <c r="A454" s="15" t="s">
        <v>453</v>
      </c>
      <c r="B454" s="15" t="s">
        <v>111</v>
      </c>
      <c r="C454" s="9" t="s">
        <v>75</v>
      </c>
      <c r="D454" s="9" t="s">
        <v>498</v>
      </c>
      <c r="E454" s="31"/>
      <c r="F454" s="42">
        <v>10.3</v>
      </c>
      <c r="H454" s="9" t="s">
        <v>511</v>
      </c>
      <c r="I454" s="33">
        <v>2</v>
      </c>
      <c r="J454" s="27">
        <v>9</v>
      </c>
      <c r="K454" s="9" t="s">
        <v>255</v>
      </c>
      <c r="L454" s="9" t="s">
        <v>510</v>
      </c>
      <c r="N454" s="9" t="s">
        <v>501</v>
      </c>
      <c r="O454" s="9" t="s">
        <v>506</v>
      </c>
      <c r="P454" s="9" t="s">
        <v>19</v>
      </c>
      <c r="Q454" s="9" t="s">
        <v>499</v>
      </c>
      <c r="T454" s="16"/>
      <c r="U454" s="9"/>
    </row>
    <row r="455" spans="1:21" ht="16.5">
      <c r="A455" s="15" t="s">
        <v>453</v>
      </c>
      <c r="B455" s="15" t="s">
        <v>111</v>
      </c>
      <c r="C455" s="9" t="s">
        <v>75</v>
      </c>
      <c r="D455" s="9" t="s">
        <v>498</v>
      </c>
      <c r="E455" s="31"/>
      <c r="F455" s="42">
        <v>7.9</v>
      </c>
      <c r="H455" s="9" t="s">
        <v>511</v>
      </c>
      <c r="I455" s="33">
        <v>2</v>
      </c>
      <c r="J455" s="27">
        <v>6</v>
      </c>
      <c r="K455" s="9" t="s">
        <v>255</v>
      </c>
      <c r="L455" s="9" t="s">
        <v>510</v>
      </c>
      <c r="N455" s="9" t="s">
        <v>504</v>
      </c>
      <c r="O455" s="9" t="s">
        <v>509</v>
      </c>
      <c r="P455" s="9" t="s">
        <v>19</v>
      </c>
      <c r="Q455" s="9" t="s">
        <v>499</v>
      </c>
      <c r="T455" s="16"/>
      <c r="U455" s="9"/>
    </row>
    <row r="456" spans="4:21" ht="16.5">
      <c r="D456" s="7" t="s">
        <v>580</v>
      </c>
      <c r="E456" s="34" t="s">
        <v>577</v>
      </c>
      <c r="F456" s="44">
        <f>AVERAGE(F438:F455)</f>
        <v>8.547222222222224</v>
      </c>
      <c r="G456" s="45"/>
      <c r="K456" s="9"/>
      <c r="Q456" s="9"/>
      <c r="T456" s="16"/>
      <c r="U456" s="9"/>
    </row>
    <row r="457" spans="5:21" ht="16.5">
      <c r="E457" s="34" t="s">
        <v>578</v>
      </c>
      <c r="F457" s="44">
        <f>F456/10</f>
        <v>0.8547222222222224</v>
      </c>
      <c r="G457" s="45"/>
      <c r="K457" s="9"/>
      <c r="Q457" s="9"/>
      <c r="T457" s="16"/>
      <c r="U457" s="9"/>
    </row>
    <row r="458" spans="5:21" ht="16.5">
      <c r="E458" s="34" t="s">
        <v>597</v>
      </c>
      <c r="F458" s="44">
        <f>(STDEV(F438:F455)/100)</f>
        <v>0.025902800338177264</v>
      </c>
      <c r="G458" s="45"/>
      <c r="K458" s="9"/>
      <c r="Q458" s="9"/>
      <c r="T458" s="16"/>
      <c r="U458" s="9"/>
    </row>
    <row r="459" spans="5:21" ht="16.5">
      <c r="E459" s="34" t="s">
        <v>599</v>
      </c>
      <c r="F459" s="44">
        <f>(F458/SQRT(COUNT(F438:F455)))</f>
        <v>0.006105348590282114</v>
      </c>
      <c r="G459" s="45"/>
      <c r="K459" s="9"/>
      <c r="Q459" s="9"/>
      <c r="T459" s="16"/>
      <c r="U459" s="9"/>
    </row>
    <row r="460" spans="5:21" ht="16.5">
      <c r="E460" s="31"/>
      <c r="K460" s="9"/>
      <c r="Q460" s="9"/>
      <c r="T460" s="16"/>
      <c r="U460" s="9"/>
    </row>
    <row r="461" spans="1:18" ht="16.5">
      <c r="A461" s="15" t="s">
        <v>453</v>
      </c>
      <c r="B461" s="15" t="s">
        <v>234</v>
      </c>
      <c r="C461" s="9" t="s">
        <v>75</v>
      </c>
      <c r="D461" s="9" t="s">
        <v>58</v>
      </c>
      <c r="F461" s="42">
        <v>4.4</v>
      </c>
      <c r="I461" s="33">
        <v>2</v>
      </c>
      <c r="J461" s="27" t="s">
        <v>107</v>
      </c>
      <c r="K461" s="11" t="s">
        <v>108</v>
      </c>
      <c r="L461" s="9" t="s">
        <v>108</v>
      </c>
      <c r="P461" s="9" t="s">
        <v>19</v>
      </c>
      <c r="Q461" s="16" t="s">
        <v>109</v>
      </c>
      <c r="R461" s="16" t="s">
        <v>110</v>
      </c>
    </row>
    <row r="462" spans="1:18" ht="16.5">
      <c r="A462" s="15" t="s">
        <v>453</v>
      </c>
      <c r="B462" s="15" t="s">
        <v>234</v>
      </c>
      <c r="C462" s="9" t="s">
        <v>75</v>
      </c>
      <c r="D462" s="9" t="s">
        <v>58</v>
      </c>
      <c r="F462" s="42">
        <v>4.6</v>
      </c>
      <c r="I462" s="33">
        <v>2</v>
      </c>
      <c r="J462" s="27" t="s">
        <v>107</v>
      </c>
      <c r="K462" s="11" t="s">
        <v>108</v>
      </c>
      <c r="L462" s="9" t="s">
        <v>108</v>
      </c>
      <c r="P462" s="9" t="s">
        <v>19</v>
      </c>
      <c r="Q462" s="16" t="s">
        <v>109</v>
      </c>
      <c r="R462" s="16" t="s">
        <v>110</v>
      </c>
    </row>
    <row r="463" spans="1:18" ht="16.5">
      <c r="A463" s="15" t="s">
        <v>453</v>
      </c>
      <c r="B463" s="15" t="s">
        <v>234</v>
      </c>
      <c r="C463" s="9" t="s">
        <v>75</v>
      </c>
      <c r="D463" s="9" t="s">
        <v>58</v>
      </c>
      <c r="F463" s="42">
        <v>4</v>
      </c>
      <c r="I463" s="33">
        <v>2</v>
      </c>
      <c r="J463" s="27" t="s">
        <v>107</v>
      </c>
      <c r="K463" s="11" t="s">
        <v>108</v>
      </c>
      <c r="L463" s="9" t="s">
        <v>108</v>
      </c>
      <c r="P463" s="9" t="s">
        <v>19</v>
      </c>
      <c r="Q463" s="16" t="s">
        <v>109</v>
      </c>
      <c r="R463" s="16" t="s">
        <v>110</v>
      </c>
    </row>
    <row r="464" spans="1:18" ht="16.5">
      <c r="A464" s="15" t="s">
        <v>453</v>
      </c>
      <c r="B464" s="15" t="s">
        <v>234</v>
      </c>
      <c r="C464" s="9" t="s">
        <v>75</v>
      </c>
      <c r="D464" s="9" t="s">
        <v>58</v>
      </c>
      <c r="F464" s="42">
        <v>6.3</v>
      </c>
      <c r="I464" s="33">
        <v>2</v>
      </c>
      <c r="J464" s="27">
        <v>15</v>
      </c>
      <c r="K464" s="11" t="s">
        <v>49</v>
      </c>
      <c r="L464" s="9" t="s">
        <v>320</v>
      </c>
      <c r="P464" s="9" t="s">
        <v>19</v>
      </c>
      <c r="Q464" s="16" t="s">
        <v>321</v>
      </c>
      <c r="R464" s="9" t="s">
        <v>392</v>
      </c>
    </row>
    <row r="465" spans="1:18" ht="16.5">
      <c r="A465" s="15" t="s">
        <v>453</v>
      </c>
      <c r="B465" s="15" t="s">
        <v>234</v>
      </c>
      <c r="C465" s="9" t="s">
        <v>75</v>
      </c>
      <c r="D465" s="9" t="s">
        <v>58</v>
      </c>
      <c r="F465" s="42">
        <v>4.4</v>
      </c>
      <c r="I465" s="33">
        <v>2</v>
      </c>
      <c r="J465" s="27">
        <v>15</v>
      </c>
      <c r="K465" s="11" t="s">
        <v>49</v>
      </c>
      <c r="L465" s="9" t="s">
        <v>322</v>
      </c>
      <c r="P465" s="9" t="s">
        <v>19</v>
      </c>
      <c r="Q465" s="16" t="s">
        <v>321</v>
      </c>
      <c r="R465" s="9" t="s">
        <v>392</v>
      </c>
    </row>
    <row r="466" spans="1:17" ht="16.5">
      <c r="A466" s="15" t="s">
        <v>453</v>
      </c>
      <c r="B466" s="15" t="s">
        <v>234</v>
      </c>
      <c r="C466" s="9" t="s">
        <v>75</v>
      </c>
      <c r="D466" s="9" t="s">
        <v>23</v>
      </c>
      <c r="F466" s="42">
        <v>5.27</v>
      </c>
      <c r="I466" s="33">
        <v>2</v>
      </c>
      <c r="J466" s="27" t="s">
        <v>364</v>
      </c>
      <c r="K466" s="11" t="s">
        <v>41</v>
      </c>
      <c r="L466" s="9" t="s">
        <v>365</v>
      </c>
      <c r="N466" s="9" t="s">
        <v>429</v>
      </c>
      <c r="O466" s="9" t="s">
        <v>430</v>
      </c>
      <c r="P466" s="9" t="s">
        <v>19</v>
      </c>
      <c r="Q466" s="16" t="s">
        <v>373</v>
      </c>
    </row>
    <row r="467" spans="1:17" ht="16.5">
      <c r="A467" s="15" t="s">
        <v>453</v>
      </c>
      <c r="B467" s="15" t="s">
        <v>234</v>
      </c>
      <c r="C467" s="9" t="s">
        <v>75</v>
      </c>
      <c r="D467" s="9" t="s">
        <v>23</v>
      </c>
      <c r="F467" s="42">
        <v>6</v>
      </c>
      <c r="I467" s="33">
        <v>2</v>
      </c>
      <c r="J467" s="27" t="s">
        <v>364</v>
      </c>
      <c r="K467" s="11" t="s">
        <v>41</v>
      </c>
      <c r="L467" s="9" t="s">
        <v>368</v>
      </c>
      <c r="N467" s="9" t="s">
        <v>435</v>
      </c>
      <c r="O467" s="9" t="s">
        <v>436</v>
      </c>
      <c r="P467" s="9" t="s">
        <v>19</v>
      </c>
      <c r="Q467" s="16" t="s">
        <v>373</v>
      </c>
    </row>
    <row r="468" spans="1:18" ht="16.5">
      <c r="A468" s="15" t="s">
        <v>453</v>
      </c>
      <c r="B468" s="15" t="s">
        <v>234</v>
      </c>
      <c r="C468" s="9" t="s">
        <v>75</v>
      </c>
      <c r="D468" s="9" t="s">
        <v>58</v>
      </c>
      <c r="F468" s="42">
        <v>2.06</v>
      </c>
      <c r="I468" s="33">
        <v>2</v>
      </c>
      <c r="J468" s="27">
        <v>22.5</v>
      </c>
      <c r="K468" s="11" t="s">
        <v>207</v>
      </c>
      <c r="L468" s="9" t="s">
        <v>160</v>
      </c>
      <c r="P468" s="9" t="s">
        <v>19</v>
      </c>
      <c r="Q468" s="16" t="s">
        <v>354</v>
      </c>
      <c r="R468" s="9" t="s">
        <v>357</v>
      </c>
    </row>
    <row r="469" spans="1:18" ht="16.5">
      <c r="A469" s="15" t="s">
        <v>453</v>
      </c>
      <c r="B469" s="15" t="s">
        <v>234</v>
      </c>
      <c r="C469" s="9" t="s">
        <v>75</v>
      </c>
      <c r="D469" s="9" t="s">
        <v>58</v>
      </c>
      <c r="F469" s="42">
        <v>1.56</v>
      </c>
      <c r="I469" s="33">
        <v>2</v>
      </c>
      <c r="J469" s="27">
        <v>27</v>
      </c>
      <c r="K469" s="11" t="s">
        <v>207</v>
      </c>
      <c r="L469" s="9" t="s">
        <v>160</v>
      </c>
      <c r="P469" s="9" t="s">
        <v>19</v>
      </c>
      <c r="Q469" s="16" t="s">
        <v>354</v>
      </c>
      <c r="R469" s="9" t="s">
        <v>357</v>
      </c>
    </row>
    <row r="470" spans="1:17" ht="16.5">
      <c r="A470" s="15" t="s">
        <v>453</v>
      </c>
      <c r="B470" s="15" t="s">
        <v>234</v>
      </c>
      <c r="C470" s="9" t="s">
        <v>75</v>
      </c>
      <c r="D470" s="9" t="s">
        <v>58</v>
      </c>
      <c r="F470" s="42">
        <v>0.802</v>
      </c>
      <c r="H470" s="3"/>
      <c r="I470" s="40">
        <v>2</v>
      </c>
      <c r="J470" s="27">
        <v>43.3</v>
      </c>
      <c r="K470" s="11" t="s">
        <v>207</v>
      </c>
      <c r="L470" s="11" t="s">
        <v>455</v>
      </c>
      <c r="N470" s="3"/>
      <c r="O470" s="3"/>
      <c r="P470" s="9" t="s">
        <v>19</v>
      </c>
      <c r="Q470" s="9" t="s">
        <v>456</v>
      </c>
    </row>
    <row r="471" spans="1:17" ht="16.5">
      <c r="A471" s="15" t="s">
        <v>453</v>
      </c>
      <c r="B471" s="15" t="s">
        <v>234</v>
      </c>
      <c r="C471" s="9" t="s">
        <v>75</v>
      </c>
      <c r="D471" s="9" t="s">
        <v>58</v>
      </c>
      <c r="F471" s="42">
        <v>0.694</v>
      </c>
      <c r="H471" s="3"/>
      <c r="I471" s="40">
        <v>2</v>
      </c>
      <c r="J471" s="27">
        <v>39</v>
      </c>
      <c r="K471" s="11" t="s">
        <v>207</v>
      </c>
      <c r="L471" s="11" t="s">
        <v>457</v>
      </c>
      <c r="N471" s="3"/>
      <c r="O471" s="3"/>
      <c r="P471" s="9" t="s">
        <v>19</v>
      </c>
      <c r="Q471" s="9" t="s">
        <v>458</v>
      </c>
    </row>
    <row r="472" spans="1:17" ht="16.5">
      <c r="A472" s="15" t="s">
        <v>453</v>
      </c>
      <c r="B472" s="15" t="s">
        <v>234</v>
      </c>
      <c r="C472" s="9" t="s">
        <v>75</v>
      </c>
      <c r="D472" s="9" t="s">
        <v>58</v>
      </c>
      <c r="F472" s="42">
        <v>0.901</v>
      </c>
      <c r="H472" s="3"/>
      <c r="I472" s="40">
        <v>2</v>
      </c>
      <c r="J472" s="27">
        <v>30.7</v>
      </c>
      <c r="K472" s="11" t="s">
        <v>207</v>
      </c>
      <c r="L472" s="11" t="s">
        <v>459</v>
      </c>
      <c r="N472" s="3"/>
      <c r="O472" s="3"/>
      <c r="P472" s="9" t="s">
        <v>19</v>
      </c>
      <c r="Q472" s="9" t="s">
        <v>460</v>
      </c>
    </row>
    <row r="473" spans="1:21" ht="16.5">
      <c r="A473" s="15" t="s">
        <v>453</v>
      </c>
      <c r="B473" s="15" t="s">
        <v>234</v>
      </c>
      <c r="C473" s="9" t="s">
        <v>75</v>
      </c>
      <c r="D473" s="9" t="s">
        <v>461</v>
      </c>
      <c r="E473" s="31"/>
      <c r="F473" s="43">
        <v>2.3</v>
      </c>
      <c r="H473" s="9" t="s">
        <v>521</v>
      </c>
      <c r="I473" s="33">
        <v>2</v>
      </c>
      <c r="J473" s="27" t="s">
        <v>527</v>
      </c>
      <c r="K473" s="9" t="s">
        <v>204</v>
      </c>
      <c r="L473" s="9" t="s">
        <v>556</v>
      </c>
      <c r="N473" s="9">
        <v>17.785806</v>
      </c>
      <c r="O473" s="9">
        <v>-64.755668</v>
      </c>
      <c r="P473" s="9" t="s">
        <v>19</v>
      </c>
      <c r="Q473" s="9" t="s">
        <v>493</v>
      </c>
      <c r="T473" s="16"/>
      <c r="U473" s="9"/>
    </row>
    <row r="474" spans="5:21" ht="16.5">
      <c r="E474" s="34" t="s">
        <v>577</v>
      </c>
      <c r="F474" s="44">
        <f>AVERAGE(F461:F473)</f>
        <v>3.329769230769231</v>
      </c>
      <c r="G474" s="45"/>
      <c r="K474" s="9"/>
      <c r="Q474" s="9"/>
      <c r="T474" s="16"/>
      <c r="U474" s="9"/>
    </row>
    <row r="475" spans="5:21" ht="16.5">
      <c r="E475" s="34" t="s">
        <v>578</v>
      </c>
      <c r="F475" s="44">
        <f>F474/10</f>
        <v>0.3329769230769231</v>
      </c>
      <c r="G475" s="45"/>
      <c r="K475" s="9"/>
      <c r="Q475" s="9"/>
      <c r="T475" s="16"/>
      <c r="U475" s="9"/>
    </row>
    <row r="476" spans="5:21" ht="16.5">
      <c r="E476" s="34" t="s">
        <v>597</v>
      </c>
      <c r="F476" s="44">
        <f>(STDEV(F461:F473)/100)</f>
        <v>0.020230138471204348</v>
      </c>
      <c r="G476" s="45"/>
      <c r="K476" s="9"/>
      <c r="Q476" s="9"/>
      <c r="T476" s="16"/>
      <c r="U476" s="9"/>
    </row>
    <row r="477" spans="5:21" ht="16.5">
      <c r="E477" s="34" t="s">
        <v>599</v>
      </c>
      <c r="F477" s="44">
        <f>(F476/SQRT(COUNT(F461:F473)))</f>
        <v>0.005610830889820305</v>
      </c>
      <c r="G477" s="45"/>
      <c r="K477" s="9"/>
      <c r="Q477" s="9"/>
      <c r="T477" s="16"/>
      <c r="U477" s="9"/>
    </row>
    <row r="478" ht="16.5"/>
    <row r="479" spans="1:18" ht="16.5">
      <c r="A479" s="15" t="s">
        <v>174</v>
      </c>
      <c r="B479" s="15" t="s">
        <v>175</v>
      </c>
      <c r="C479" s="9" t="s">
        <v>113</v>
      </c>
      <c r="D479" s="9" t="s">
        <v>58</v>
      </c>
      <c r="F479" s="42">
        <v>3.53</v>
      </c>
      <c r="I479" s="33">
        <v>1</v>
      </c>
      <c r="J479" s="27" t="s">
        <v>184</v>
      </c>
      <c r="K479" s="11" t="s">
        <v>216</v>
      </c>
      <c r="L479" s="9" t="s">
        <v>217</v>
      </c>
      <c r="N479" s="9" t="s">
        <v>424</v>
      </c>
      <c r="O479" s="9" t="s">
        <v>425</v>
      </c>
      <c r="P479" s="9" t="s">
        <v>19</v>
      </c>
      <c r="Q479" s="16" t="s">
        <v>185</v>
      </c>
      <c r="R479" s="16" t="s">
        <v>191</v>
      </c>
    </row>
    <row r="480" spans="1:18" ht="16.5">
      <c r="A480" s="15" t="s">
        <v>174</v>
      </c>
      <c r="B480" s="15" t="s">
        <v>175</v>
      </c>
      <c r="C480" s="9" t="s">
        <v>113</v>
      </c>
      <c r="D480" s="9" t="s">
        <v>58</v>
      </c>
      <c r="F480" s="42">
        <v>4.33</v>
      </c>
      <c r="I480" s="33">
        <v>1</v>
      </c>
      <c r="J480" s="27" t="s">
        <v>184</v>
      </c>
      <c r="K480" s="11" t="s">
        <v>209</v>
      </c>
      <c r="L480" s="9" t="s">
        <v>215</v>
      </c>
      <c r="N480" s="9" t="s">
        <v>409</v>
      </c>
      <c r="O480" s="9" t="s">
        <v>426</v>
      </c>
      <c r="P480" s="9" t="s">
        <v>19</v>
      </c>
      <c r="Q480" s="16" t="s">
        <v>185</v>
      </c>
      <c r="R480" s="16" t="s">
        <v>190</v>
      </c>
    </row>
    <row r="481" spans="1:18" ht="16.5">
      <c r="A481" s="15" t="s">
        <v>174</v>
      </c>
      <c r="B481" s="15" t="s">
        <v>175</v>
      </c>
      <c r="C481" s="9" t="s">
        <v>113</v>
      </c>
      <c r="D481" s="9" t="s">
        <v>58</v>
      </c>
      <c r="F481" s="42">
        <v>2.94</v>
      </c>
      <c r="I481" s="33">
        <v>1</v>
      </c>
      <c r="J481" s="27" t="s">
        <v>184</v>
      </c>
      <c r="K481" s="11" t="s">
        <v>209</v>
      </c>
      <c r="L481" s="9" t="s">
        <v>218</v>
      </c>
      <c r="N481" s="9" t="s">
        <v>427</v>
      </c>
      <c r="O481" s="9" t="s">
        <v>428</v>
      </c>
      <c r="P481" s="9" t="s">
        <v>52</v>
      </c>
      <c r="Q481" s="16" t="s">
        <v>185</v>
      </c>
      <c r="R481" s="16" t="s">
        <v>186</v>
      </c>
    </row>
    <row r="482" spans="1:18" ht="16.5">
      <c r="A482" s="15" t="s">
        <v>174</v>
      </c>
      <c r="B482" s="15" t="s">
        <v>175</v>
      </c>
      <c r="C482" s="9" t="s">
        <v>113</v>
      </c>
      <c r="D482" s="9" t="s">
        <v>58</v>
      </c>
      <c r="F482" s="42">
        <v>3.16</v>
      </c>
      <c r="I482" s="33">
        <v>1</v>
      </c>
      <c r="J482" s="27" t="s">
        <v>184</v>
      </c>
      <c r="K482" s="11" t="s">
        <v>209</v>
      </c>
      <c r="L482" s="9" t="s">
        <v>219</v>
      </c>
      <c r="N482" s="9" t="s">
        <v>427</v>
      </c>
      <c r="O482" s="9" t="s">
        <v>428</v>
      </c>
      <c r="P482" s="9" t="s">
        <v>52</v>
      </c>
      <c r="Q482" s="16" t="s">
        <v>185</v>
      </c>
      <c r="R482" s="16" t="s">
        <v>187</v>
      </c>
    </row>
    <row r="483" spans="1:18" ht="16.5">
      <c r="A483" s="15" t="s">
        <v>174</v>
      </c>
      <c r="B483" s="15" t="s">
        <v>175</v>
      </c>
      <c r="C483" s="9" t="s">
        <v>113</v>
      </c>
      <c r="D483" s="9" t="s">
        <v>58</v>
      </c>
      <c r="F483" s="42">
        <v>4.41</v>
      </c>
      <c r="I483" s="33">
        <v>1</v>
      </c>
      <c r="J483" s="27" t="s">
        <v>184</v>
      </c>
      <c r="K483" s="11" t="s">
        <v>209</v>
      </c>
      <c r="L483" s="9" t="s">
        <v>220</v>
      </c>
      <c r="N483" s="9" t="s">
        <v>427</v>
      </c>
      <c r="O483" s="9" t="s">
        <v>428</v>
      </c>
      <c r="P483" s="9" t="s">
        <v>52</v>
      </c>
      <c r="Q483" s="16" t="s">
        <v>185</v>
      </c>
      <c r="R483" s="16" t="s">
        <v>186</v>
      </c>
    </row>
    <row r="484" spans="1:18" ht="16.5">
      <c r="A484" s="15" t="s">
        <v>174</v>
      </c>
      <c r="B484" s="15" t="s">
        <v>175</v>
      </c>
      <c r="C484" s="9" t="s">
        <v>113</v>
      </c>
      <c r="D484" s="9" t="s">
        <v>58</v>
      </c>
      <c r="F484" s="42">
        <v>2.79</v>
      </c>
      <c r="I484" s="33">
        <v>1</v>
      </c>
      <c r="J484" s="27" t="s">
        <v>184</v>
      </c>
      <c r="K484" s="11" t="s">
        <v>209</v>
      </c>
      <c r="L484" s="9" t="s">
        <v>221</v>
      </c>
      <c r="N484" s="9" t="s">
        <v>427</v>
      </c>
      <c r="O484" s="9" t="s">
        <v>428</v>
      </c>
      <c r="P484" s="9" t="s">
        <v>52</v>
      </c>
      <c r="Q484" s="16" t="s">
        <v>185</v>
      </c>
      <c r="R484" s="16" t="s">
        <v>188</v>
      </c>
    </row>
    <row r="485" spans="1:18" ht="16.5">
      <c r="A485" s="15" t="s">
        <v>174</v>
      </c>
      <c r="B485" s="15" t="s">
        <v>175</v>
      </c>
      <c r="C485" s="9" t="s">
        <v>113</v>
      </c>
      <c r="D485" s="9" t="s">
        <v>58</v>
      </c>
      <c r="F485" s="42">
        <v>4.09</v>
      </c>
      <c r="I485" s="33">
        <v>1</v>
      </c>
      <c r="J485" s="27" t="s">
        <v>184</v>
      </c>
      <c r="K485" s="11" t="s">
        <v>209</v>
      </c>
      <c r="L485" s="9" t="s">
        <v>222</v>
      </c>
      <c r="N485" s="9" t="s">
        <v>427</v>
      </c>
      <c r="O485" s="9" t="s">
        <v>428</v>
      </c>
      <c r="P485" s="9" t="s">
        <v>52</v>
      </c>
      <c r="Q485" s="16" t="s">
        <v>185</v>
      </c>
      <c r="R485" s="16" t="s">
        <v>189</v>
      </c>
    </row>
    <row r="486" spans="1:18" ht="16.5">
      <c r="A486" s="15" t="s">
        <v>174</v>
      </c>
      <c r="B486" s="15" t="s">
        <v>175</v>
      </c>
      <c r="C486" s="9" t="s">
        <v>113</v>
      </c>
      <c r="D486" s="9" t="s">
        <v>58</v>
      </c>
      <c r="F486" s="42">
        <v>3.83</v>
      </c>
      <c r="I486" s="33">
        <v>1</v>
      </c>
      <c r="J486" s="27" t="s">
        <v>184</v>
      </c>
      <c r="K486" s="11" t="s">
        <v>209</v>
      </c>
      <c r="L486" s="9" t="s">
        <v>223</v>
      </c>
      <c r="N486" s="9" t="s">
        <v>427</v>
      </c>
      <c r="O486" s="9" t="s">
        <v>428</v>
      </c>
      <c r="P486" s="9" t="s">
        <v>52</v>
      </c>
      <c r="Q486" s="16" t="s">
        <v>185</v>
      </c>
      <c r="R486" s="16" t="s">
        <v>187</v>
      </c>
    </row>
    <row r="487" spans="1:18" ht="16.5">
      <c r="A487" s="15" t="s">
        <v>174</v>
      </c>
      <c r="B487" s="15" t="s">
        <v>175</v>
      </c>
      <c r="C487" s="9" t="s">
        <v>113</v>
      </c>
      <c r="D487" s="9" t="s">
        <v>58</v>
      </c>
      <c r="F487" s="42">
        <v>3.63</v>
      </c>
      <c r="I487" s="33">
        <v>1</v>
      </c>
      <c r="J487" s="27" t="s">
        <v>184</v>
      </c>
      <c r="K487" s="11" t="s">
        <v>209</v>
      </c>
      <c r="L487" s="9" t="s">
        <v>224</v>
      </c>
      <c r="N487" s="9" t="s">
        <v>427</v>
      </c>
      <c r="O487" s="9" t="s">
        <v>428</v>
      </c>
      <c r="P487" s="9" t="s">
        <v>52</v>
      </c>
      <c r="Q487" s="16" t="s">
        <v>185</v>
      </c>
      <c r="R487" s="16" t="s">
        <v>188</v>
      </c>
    </row>
    <row r="488" spans="1:18" ht="16.5">
      <c r="A488" s="15" t="s">
        <v>174</v>
      </c>
      <c r="B488" s="15" t="s">
        <v>175</v>
      </c>
      <c r="C488" s="9" t="s">
        <v>113</v>
      </c>
      <c r="D488" s="9" t="s">
        <v>58</v>
      </c>
      <c r="F488" s="42">
        <v>2.95</v>
      </c>
      <c r="I488" s="33">
        <v>1</v>
      </c>
      <c r="J488" s="27" t="s">
        <v>184</v>
      </c>
      <c r="K488" s="11" t="s">
        <v>209</v>
      </c>
      <c r="L488" s="9" t="s">
        <v>225</v>
      </c>
      <c r="N488" s="9" t="s">
        <v>427</v>
      </c>
      <c r="O488" s="9" t="s">
        <v>428</v>
      </c>
      <c r="P488" s="9" t="s">
        <v>52</v>
      </c>
      <c r="Q488" s="16" t="s">
        <v>185</v>
      </c>
      <c r="R488" s="16" t="s">
        <v>188</v>
      </c>
    </row>
    <row r="489" spans="1:18" ht="16.5">
      <c r="A489" s="15" t="s">
        <v>174</v>
      </c>
      <c r="B489" s="15" t="s">
        <v>175</v>
      </c>
      <c r="C489" s="9" t="s">
        <v>113</v>
      </c>
      <c r="D489" s="9" t="s">
        <v>58</v>
      </c>
      <c r="F489" s="42">
        <v>4.81</v>
      </c>
      <c r="I489" s="33">
        <v>1</v>
      </c>
      <c r="J489" s="27" t="s">
        <v>184</v>
      </c>
      <c r="K489" s="11" t="s">
        <v>209</v>
      </c>
      <c r="L489" s="9" t="s">
        <v>226</v>
      </c>
      <c r="N489" s="9" t="s">
        <v>427</v>
      </c>
      <c r="O489" s="9" t="s">
        <v>428</v>
      </c>
      <c r="P489" s="9" t="s">
        <v>52</v>
      </c>
      <c r="Q489" s="16" t="s">
        <v>185</v>
      </c>
      <c r="R489" s="16" t="s">
        <v>187</v>
      </c>
    </row>
    <row r="490" spans="1:18" ht="16.5">
      <c r="A490" s="15" t="s">
        <v>174</v>
      </c>
      <c r="B490" s="15" t="s">
        <v>175</v>
      </c>
      <c r="C490" s="9" t="s">
        <v>113</v>
      </c>
      <c r="D490" s="9" t="s">
        <v>58</v>
      </c>
      <c r="F490" s="42">
        <v>3.58</v>
      </c>
      <c r="I490" s="33">
        <v>1</v>
      </c>
      <c r="J490" s="27" t="s">
        <v>184</v>
      </c>
      <c r="K490" s="11" t="s">
        <v>209</v>
      </c>
      <c r="L490" s="9" t="s">
        <v>227</v>
      </c>
      <c r="N490" s="9" t="s">
        <v>427</v>
      </c>
      <c r="O490" s="9" t="s">
        <v>428</v>
      </c>
      <c r="P490" s="9" t="s">
        <v>52</v>
      </c>
      <c r="Q490" s="16" t="s">
        <v>185</v>
      </c>
      <c r="R490" s="16" t="s">
        <v>188</v>
      </c>
    </row>
    <row r="491" spans="1:17" ht="16.5">
      <c r="A491" s="15" t="s">
        <v>174</v>
      </c>
      <c r="B491" s="15" t="s">
        <v>175</v>
      </c>
      <c r="C491" s="9" t="s">
        <v>113</v>
      </c>
      <c r="D491" s="9" t="s">
        <v>17</v>
      </c>
      <c r="E491" s="35" t="s">
        <v>176</v>
      </c>
      <c r="F491" s="42">
        <v>3.445</v>
      </c>
      <c r="H491" s="9" t="s">
        <v>30</v>
      </c>
      <c r="I491" s="33">
        <v>1</v>
      </c>
      <c r="J491" s="27">
        <v>2</v>
      </c>
      <c r="K491" s="11" t="s">
        <v>207</v>
      </c>
      <c r="L491" s="9" t="s">
        <v>18</v>
      </c>
      <c r="P491" s="9" t="s">
        <v>19</v>
      </c>
      <c r="Q491" s="16" t="s">
        <v>22</v>
      </c>
    </row>
    <row r="492" spans="1:17" ht="16.5">
      <c r="A492" s="15" t="s">
        <v>174</v>
      </c>
      <c r="B492" s="15" t="s">
        <v>175</v>
      </c>
      <c r="C492" s="9" t="s">
        <v>113</v>
      </c>
      <c r="D492" s="9" t="s">
        <v>58</v>
      </c>
      <c r="E492" s="35" t="s">
        <v>183</v>
      </c>
      <c r="F492" s="42">
        <v>5.55</v>
      </c>
      <c r="I492" s="33">
        <v>1</v>
      </c>
      <c r="J492" s="27" t="s">
        <v>91</v>
      </c>
      <c r="K492" s="11" t="s">
        <v>108</v>
      </c>
      <c r="L492" s="9" t="s">
        <v>214</v>
      </c>
      <c r="P492" s="9" t="s">
        <v>19</v>
      </c>
      <c r="Q492" s="16" t="s">
        <v>92</v>
      </c>
    </row>
    <row r="493" spans="1:17" ht="16.5">
      <c r="A493" s="15" t="s">
        <v>174</v>
      </c>
      <c r="B493" s="15" t="s">
        <v>175</v>
      </c>
      <c r="C493" s="9" t="s">
        <v>113</v>
      </c>
      <c r="D493" s="9" t="s">
        <v>58</v>
      </c>
      <c r="E493" s="32" t="s">
        <v>182</v>
      </c>
      <c r="F493" s="42">
        <v>4.25</v>
      </c>
      <c r="H493" s="9" t="s">
        <v>21</v>
      </c>
      <c r="I493" s="33">
        <v>1</v>
      </c>
      <c r="J493" s="27" t="s">
        <v>14</v>
      </c>
      <c r="K493" s="11" t="s">
        <v>41</v>
      </c>
      <c r="L493" s="9" t="s">
        <v>211</v>
      </c>
      <c r="P493" s="9" t="s">
        <v>19</v>
      </c>
      <c r="Q493" s="16" t="s">
        <v>60</v>
      </c>
    </row>
    <row r="494" spans="1:17" ht="16.5">
      <c r="A494" s="15" t="s">
        <v>174</v>
      </c>
      <c r="B494" s="15" t="s">
        <v>175</v>
      </c>
      <c r="C494" s="9" t="s">
        <v>113</v>
      </c>
      <c r="D494" s="9" t="s">
        <v>58</v>
      </c>
      <c r="F494" s="42">
        <v>3.8</v>
      </c>
      <c r="I494" s="33">
        <v>1</v>
      </c>
      <c r="J494" s="27">
        <v>3</v>
      </c>
      <c r="K494" s="11" t="s">
        <v>265</v>
      </c>
      <c r="L494" s="9" t="s">
        <v>349</v>
      </c>
      <c r="M494" s="9" t="s">
        <v>348</v>
      </c>
      <c r="N494" s="9" t="s">
        <v>421</v>
      </c>
      <c r="O494" s="9" t="s">
        <v>422</v>
      </c>
      <c r="P494" s="9" t="s">
        <v>19</v>
      </c>
      <c r="Q494" s="16" t="s">
        <v>343</v>
      </c>
    </row>
    <row r="495" spans="1:17" ht="16.5">
      <c r="A495" s="15" t="s">
        <v>174</v>
      </c>
      <c r="B495" s="15" t="s">
        <v>175</v>
      </c>
      <c r="C495" s="9" t="s">
        <v>113</v>
      </c>
      <c r="D495" s="9" t="s">
        <v>23</v>
      </c>
      <c r="F495" s="42">
        <v>6.22</v>
      </c>
      <c r="I495" s="33">
        <v>1</v>
      </c>
      <c r="J495" s="27" t="s">
        <v>14</v>
      </c>
      <c r="K495" s="11" t="s">
        <v>206</v>
      </c>
      <c r="L495" s="9" t="s">
        <v>300</v>
      </c>
      <c r="P495" s="9" t="s">
        <v>52</v>
      </c>
      <c r="Q495" s="16" t="s">
        <v>301</v>
      </c>
    </row>
    <row r="496" spans="1:17" ht="16.5">
      <c r="A496" s="15" t="s">
        <v>174</v>
      </c>
      <c r="B496" s="15" t="s">
        <v>175</v>
      </c>
      <c r="C496" s="9" t="s">
        <v>113</v>
      </c>
      <c r="D496" s="9" t="s">
        <v>23</v>
      </c>
      <c r="F496" s="42">
        <v>14</v>
      </c>
      <c r="I496" s="33">
        <v>1</v>
      </c>
      <c r="J496" s="27" t="s">
        <v>14</v>
      </c>
      <c r="K496" s="11" t="s">
        <v>206</v>
      </c>
      <c r="L496" s="9" t="s">
        <v>302</v>
      </c>
      <c r="P496" s="9" t="s">
        <v>52</v>
      </c>
      <c r="Q496" s="16" t="s">
        <v>301</v>
      </c>
    </row>
    <row r="497" spans="1:17" ht="16.5">
      <c r="A497" s="15" t="s">
        <v>174</v>
      </c>
      <c r="B497" s="15" t="s">
        <v>175</v>
      </c>
      <c r="C497" s="9" t="s">
        <v>113</v>
      </c>
      <c r="D497" s="9" t="s">
        <v>23</v>
      </c>
      <c r="F497" s="42">
        <v>13.28</v>
      </c>
      <c r="I497" s="33">
        <v>1</v>
      </c>
      <c r="J497" s="27" t="s">
        <v>14</v>
      </c>
      <c r="K497" s="11" t="s">
        <v>206</v>
      </c>
      <c r="L497" s="9" t="s">
        <v>319</v>
      </c>
      <c r="P497" s="9" t="s">
        <v>52</v>
      </c>
      <c r="Q497" s="16" t="s">
        <v>301</v>
      </c>
    </row>
    <row r="498" spans="1:21" s="9" customFormat="1" ht="16.5">
      <c r="A498" s="15" t="s">
        <v>174</v>
      </c>
      <c r="B498" s="15" t="s">
        <v>175</v>
      </c>
      <c r="C498" s="9" t="s">
        <v>113</v>
      </c>
      <c r="D498" s="9" t="s">
        <v>23</v>
      </c>
      <c r="E498" s="32"/>
      <c r="F498" s="42">
        <v>8.75</v>
      </c>
      <c r="G498" s="43"/>
      <c r="I498" s="33">
        <v>1</v>
      </c>
      <c r="J498" s="27" t="s">
        <v>14</v>
      </c>
      <c r="K498" s="11" t="s">
        <v>306</v>
      </c>
      <c r="L498" s="9" t="s">
        <v>307</v>
      </c>
      <c r="P498" s="9" t="s">
        <v>32</v>
      </c>
      <c r="Q498" s="16" t="s">
        <v>301</v>
      </c>
      <c r="S498" s="16"/>
      <c r="T498" s="10"/>
      <c r="U498" s="8"/>
    </row>
    <row r="499" spans="1:20" s="9" customFormat="1" ht="16.5">
      <c r="A499" s="15" t="s">
        <v>174</v>
      </c>
      <c r="B499" s="15" t="s">
        <v>175</v>
      </c>
      <c r="C499" s="9" t="s">
        <v>113</v>
      </c>
      <c r="D499" s="9" t="s">
        <v>463</v>
      </c>
      <c r="E499" s="31"/>
      <c r="F499" s="43">
        <v>3</v>
      </c>
      <c r="G499" s="43"/>
      <c r="H499" s="9" t="s">
        <v>534</v>
      </c>
      <c r="I499" s="33">
        <v>1</v>
      </c>
      <c r="J499" s="27" t="s">
        <v>395</v>
      </c>
      <c r="K499" s="9" t="s">
        <v>206</v>
      </c>
      <c r="L499" s="9" t="s">
        <v>517</v>
      </c>
      <c r="N499" s="9">
        <v>25.058167</v>
      </c>
      <c r="O499" s="9">
        <v>-80.399557</v>
      </c>
      <c r="P499" s="9" t="s">
        <v>19</v>
      </c>
      <c r="Q499" s="9" t="s">
        <v>486</v>
      </c>
      <c r="S499" s="16"/>
      <c r="T499" s="16"/>
    </row>
    <row r="500" spans="1:20" s="9" customFormat="1" ht="16.5">
      <c r="A500" s="15" t="s">
        <v>174</v>
      </c>
      <c r="B500" s="15" t="s">
        <v>175</v>
      </c>
      <c r="C500" s="9" t="s">
        <v>113</v>
      </c>
      <c r="D500" s="9" t="s">
        <v>463</v>
      </c>
      <c r="E500" s="31"/>
      <c r="F500" s="43">
        <v>1.2</v>
      </c>
      <c r="G500" s="43"/>
      <c r="H500" s="9" t="s">
        <v>534</v>
      </c>
      <c r="I500" s="33">
        <v>1</v>
      </c>
      <c r="J500" s="27" t="s">
        <v>395</v>
      </c>
      <c r="K500" s="9" t="s">
        <v>206</v>
      </c>
      <c r="L500" s="9" t="s">
        <v>517</v>
      </c>
      <c r="N500" s="9">
        <v>24.8088</v>
      </c>
      <c r="O500" s="9">
        <v>-80.768277</v>
      </c>
      <c r="P500" s="9" t="s">
        <v>19</v>
      </c>
      <c r="Q500" s="9" t="s">
        <v>486</v>
      </c>
      <c r="S500" s="16"/>
      <c r="T500" s="16"/>
    </row>
    <row r="501" spans="1:20" s="9" customFormat="1" ht="16.5">
      <c r="A501" s="15" t="s">
        <v>174</v>
      </c>
      <c r="B501" s="15" t="s">
        <v>175</v>
      </c>
      <c r="C501" s="9" t="s">
        <v>113</v>
      </c>
      <c r="D501" s="9" t="s">
        <v>463</v>
      </c>
      <c r="E501" s="31"/>
      <c r="F501" s="43">
        <v>2.52</v>
      </c>
      <c r="G501" s="43"/>
      <c r="H501" s="9" t="s">
        <v>534</v>
      </c>
      <c r="I501" s="33">
        <v>1</v>
      </c>
      <c r="J501" s="27" t="s">
        <v>395</v>
      </c>
      <c r="K501" s="9" t="s">
        <v>206</v>
      </c>
      <c r="L501" s="9" t="s">
        <v>517</v>
      </c>
      <c r="N501" s="9">
        <v>24.56601</v>
      </c>
      <c r="O501" s="9">
        <v>-81.449878</v>
      </c>
      <c r="P501" s="9" t="s">
        <v>19</v>
      </c>
      <c r="Q501" s="9" t="s">
        <v>486</v>
      </c>
      <c r="S501" s="16"/>
      <c r="T501" s="16"/>
    </row>
    <row r="502" spans="1:20" s="9" customFormat="1" ht="16.5">
      <c r="A502" s="15" t="s">
        <v>174</v>
      </c>
      <c r="B502" s="15" t="s">
        <v>175</v>
      </c>
      <c r="C502" s="9" t="s">
        <v>113</v>
      </c>
      <c r="D502" s="9" t="s">
        <v>463</v>
      </c>
      <c r="E502" s="31"/>
      <c r="F502" s="43">
        <v>2.04</v>
      </c>
      <c r="G502" s="43"/>
      <c r="H502" s="9" t="s">
        <v>535</v>
      </c>
      <c r="I502" s="33">
        <v>1</v>
      </c>
      <c r="J502" s="27" t="s">
        <v>395</v>
      </c>
      <c r="K502" s="9" t="s">
        <v>206</v>
      </c>
      <c r="L502" s="9" t="s">
        <v>517</v>
      </c>
      <c r="N502" s="9">
        <v>25.058167</v>
      </c>
      <c r="O502" s="9">
        <v>-80.399557</v>
      </c>
      <c r="P502" s="9" t="s">
        <v>19</v>
      </c>
      <c r="Q502" s="9" t="s">
        <v>486</v>
      </c>
      <c r="S502" s="16"/>
      <c r="T502" s="16"/>
    </row>
    <row r="503" spans="1:20" s="9" customFormat="1" ht="16.5">
      <c r="A503" s="15" t="s">
        <v>174</v>
      </c>
      <c r="B503" s="15" t="s">
        <v>175</v>
      </c>
      <c r="C503" s="9" t="s">
        <v>113</v>
      </c>
      <c r="D503" s="9" t="s">
        <v>463</v>
      </c>
      <c r="E503" s="31"/>
      <c r="F503" s="43">
        <v>3.84</v>
      </c>
      <c r="G503" s="43"/>
      <c r="H503" s="9" t="s">
        <v>535</v>
      </c>
      <c r="I503" s="33">
        <v>1</v>
      </c>
      <c r="J503" s="27" t="s">
        <v>395</v>
      </c>
      <c r="K503" s="9" t="s">
        <v>206</v>
      </c>
      <c r="L503" s="9" t="s">
        <v>517</v>
      </c>
      <c r="N503" s="9">
        <v>24.8088</v>
      </c>
      <c r="O503" s="9">
        <v>-80.768277</v>
      </c>
      <c r="P503" s="9" t="s">
        <v>19</v>
      </c>
      <c r="Q503" s="9" t="s">
        <v>486</v>
      </c>
      <c r="S503" s="16"/>
      <c r="T503" s="16"/>
    </row>
    <row r="504" spans="1:20" s="9" customFormat="1" ht="16.5">
      <c r="A504" s="15" t="s">
        <v>174</v>
      </c>
      <c r="B504" s="15" t="s">
        <v>175</v>
      </c>
      <c r="C504" s="9" t="s">
        <v>113</v>
      </c>
      <c r="D504" s="9" t="s">
        <v>463</v>
      </c>
      <c r="E504" s="31"/>
      <c r="F504" s="43">
        <v>4.8</v>
      </c>
      <c r="G504" s="43"/>
      <c r="H504" s="9" t="s">
        <v>535</v>
      </c>
      <c r="I504" s="33">
        <v>1</v>
      </c>
      <c r="J504" s="27" t="s">
        <v>395</v>
      </c>
      <c r="K504" s="9" t="s">
        <v>206</v>
      </c>
      <c r="L504" s="9" t="s">
        <v>517</v>
      </c>
      <c r="N504" s="9">
        <v>24.56601</v>
      </c>
      <c r="O504" s="9">
        <v>-81.449878</v>
      </c>
      <c r="P504" s="9" t="s">
        <v>19</v>
      </c>
      <c r="Q504" s="9" t="s">
        <v>486</v>
      </c>
      <c r="S504" s="16"/>
      <c r="T504" s="16"/>
    </row>
    <row r="505" spans="1:20" s="9" customFormat="1" ht="16.5">
      <c r="A505" s="15" t="s">
        <v>174</v>
      </c>
      <c r="B505" s="15" t="s">
        <v>175</v>
      </c>
      <c r="C505" s="9" t="s">
        <v>113</v>
      </c>
      <c r="D505" s="9" t="s">
        <v>463</v>
      </c>
      <c r="E505" s="31" t="s">
        <v>536</v>
      </c>
      <c r="F505" s="43">
        <v>2.88</v>
      </c>
      <c r="G505" s="43"/>
      <c r="H505" s="9" t="s">
        <v>534</v>
      </c>
      <c r="I505" s="33">
        <v>1</v>
      </c>
      <c r="J505" s="27" t="s">
        <v>395</v>
      </c>
      <c r="K505" s="9" t="s">
        <v>206</v>
      </c>
      <c r="L505" s="9" t="s">
        <v>517</v>
      </c>
      <c r="N505" s="9">
        <v>25.058167</v>
      </c>
      <c r="O505" s="9">
        <v>-80.399557</v>
      </c>
      <c r="P505" s="9" t="s">
        <v>19</v>
      </c>
      <c r="Q505" s="9" t="s">
        <v>486</v>
      </c>
      <c r="S505" s="16"/>
      <c r="T505" s="16"/>
    </row>
    <row r="506" spans="1:20" s="9" customFormat="1" ht="16.5">
      <c r="A506" s="15" t="s">
        <v>174</v>
      </c>
      <c r="B506" s="15" t="s">
        <v>175</v>
      </c>
      <c r="C506" s="9" t="s">
        <v>113</v>
      </c>
      <c r="D506" s="9" t="s">
        <v>463</v>
      </c>
      <c r="E506" s="31" t="s">
        <v>536</v>
      </c>
      <c r="F506" s="43">
        <v>1.2</v>
      </c>
      <c r="G506" s="43"/>
      <c r="H506" s="9" t="s">
        <v>534</v>
      </c>
      <c r="I506" s="33">
        <v>1</v>
      </c>
      <c r="J506" s="27" t="s">
        <v>395</v>
      </c>
      <c r="K506" s="9" t="s">
        <v>206</v>
      </c>
      <c r="L506" s="9" t="s">
        <v>517</v>
      </c>
      <c r="N506" s="9">
        <v>24.8088</v>
      </c>
      <c r="O506" s="9">
        <v>-80.768277</v>
      </c>
      <c r="P506" s="9" t="s">
        <v>19</v>
      </c>
      <c r="Q506" s="9" t="s">
        <v>486</v>
      </c>
      <c r="S506" s="16"/>
      <c r="T506" s="16"/>
    </row>
    <row r="507" spans="1:20" s="9" customFormat="1" ht="16.5">
      <c r="A507" s="15" t="s">
        <v>174</v>
      </c>
      <c r="B507" s="15" t="s">
        <v>175</v>
      </c>
      <c r="C507" s="9" t="s">
        <v>113</v>
      </c>
      <c r="D507" s="9" t="s">
        <v>463</v>
      </c>
      <c r="E507" s="31" t="s">
        <v>536</v>
      </c>
      <c r="F507" s="43">
        <v>3.36</v>
      </c>
      <c r="G507" s="43"/>
      <c r="H507" s="9" t="s">
        <v>534</v>
      </c>
      <c r="I507" s="33">
        <v>1</v>
      </c>
      <c r="J507" s="27" t="s">
        <v>395</v>
      </c>
      <c r="K507" s="9" t="s">
        <v>206</v>
      </c>
      <c r="L507" s="9" t="s">
        <v>517</v>
      </c>
      <c r="N507" s="9">
        <v>24.56601</v>
      </c>
      <c r="O507" s="9">
        <v>-81.449878</v>
      </c>
      <c r="P507" s="9" t="s">
        <v>19</v>
      </c>
      <c r="Q507" s="9" t="s">
        <v>486</v>
      </c>
      <c r="S507" s="16"/>
      <c r="T507" s="16"/>
    </row>
    <row r="508" spans="1:20" s="9" customFormat="1" ht="16.5">
      <c r="A508" s="15" t="s">
        <v>174</v>
      </c>
      <c r="B508" s="15" t="s">
        <v>175</v>
      </c>
      <c r="C508" s="9" t="s">
        <v>113</v>
      </c>
      <c r="D508" s="9" t="s">
        <v>463</v>
      </c>
      <c r="E508" s="31" t="s">
        <v>536</v>
      </c>
      <c r="F508" s="43">
        <v>4.56</v>
      </c>
      <c r="G508" s="43"/>
      <c r="H508" s="9" t="s">
        <v>535</v>
      </c>
      <c r="I508" s="33">
        <v>1</v>
      </c>
      <c r="J508" s="27" t="s">
        <v>395</v>
      </c>
      <c r="K508" s="9" t="s">
        <v>206</v>
      </c>
      <c r="L508" s="9" t="s">
        <v>517</v>
      </c>
      <c r="N508" s="9">
        <v>25.058167</v>
      </c>
      <c r="O508" s="9">
        <v>-80.399557</v>
      </c>
      <c r="P508" s="9" t="s">
        <v>19</v>
      </c>
      <c r="Q508" s="9" t="s">
        <v>486</v>
      </c>
      <c r="S508" s="16"/>
      <c r="T508" s="16"/>
    </row>
    <row r="509" spans="1:21" ht="16.5">
      <c r="A509" s="15" t="s">
        <v>174</v>
      </c>
      <c r="B509" s="15" t="s">
        <v>175</v>
      </c>
      <c r="C509" s="9" t="s">
        <v>113</v>
      </c>
      <c r="D509" s="9" t="s">
        <v>463</v>
      </c>
      <c r="E509" s="31" t="s">
        <v>536</v>
      </c>
      <c r="F509" s="43">
        <v>7.44</v>
      </c>
      <c r="H509" s="9" t="s">
        <v>535</v>
      </c>
      <c r="I509" s="33">
        <v>1</v>
      </c>
      <c r="J509" s="27" t="s">
        <v>395</v>
      </c>
      <c r="K509" s="9" t="s">
        <v>206</v>
      </c>
      <c r="L509" s="9" t="s">
        <v>517</v>
      </c>
      <c r="N509" s="9">
        <v>24.8088</v>
      </c>
      <c r="O509" s="9">
        <v>-80.768277</v>
      </c>
      <c r="P509" s="9" t="s">
        <v>19</v>
      </c>
      <c r="Q509" s="9" t="s">
        <v>486</v>
      </c>
      <c r="T509" s="16"/>
      <c r="U509" s="9"/>
    </row>
    <row r="510" spans="1:21" ht="16.5">
      <c r="A510" s="15" t="s">
        <v>174</v>
      </c>
      <c r="B510" s="15" t="s">
        <v>175</v>
      </c>
      <c r="C510" s="9" t="s">
        <v>113</v>
      </c>
      <c r="D510" s="9" t="s">
        <v>463</v>
      </c>
      <c r="E510" s="31" t="s">
        <v>536</v>
      </c>
      <c r="F510" s="43">
        <v>4.44</v>
      </c>
      <c r="H510" s="9" t="s">
        <v>535</v>
      </c>
      <c r="I510" s="33">
        <v>1</v>
      </c>
      <c r="J510" s="27" t="s">
        <v>395</v>
      </c>
      <c r="K510" s="9" t="s">
        <v>206</v>
      </c>
      <c r="L510" s="9" t="s">
        <v>517</v>
      </c>
      <c r="N510" s="9">
        <v>24.56601</v>
      </c>
      <c r="O510" s="9">
        <v>-81.449878</v>
      </c>
      <c r="P510" s="9" t="s">
        <v>19</v>
      </c>
      <c r="Q510" s="9" t="s">
        <v>486</v>
      </c>
      <c r="T510" s="16"/>
      <c r="U510" s="9"/>
    </row>
    <row r="511" spans="4:21" ht="16.5">
      <c r="D511" s="7" t="s">
        <v>584</v>
      </c>
      <c r="E511" s="34" t="s">
        <v>577</v>
      </c>
      <c r="F511" s="44">
        <f>AVERAGE(F479:F510)</f>
        <v>4.51953125</v>
      </c>
      <c r="G511" s="45"/>
      <c r="K511" s="9"/>
      <c r="Q511" s="9"/>
      <c r="T511" s="16"/>
      <c r="U511" s="9"/>
    </row>
    <row r="512" spans="5:21" ht="16.5">
      <c r="E512" s="34" t="s">
        <v>578</v>
      </c>
      <c r="F512" s="44">
        <f>F511/10</f>
        <v>0.451953125</v>
      </c>
      <c r="G512" s="45"/>
      <c r="K512" s="9"/>
      <c r="Q512" s="9"/>
      <c r="T512" s="16"/>
      <c r="U512" s="9"/>
    </row>
    <row r="513" spans="5:21" ht="16.5">
      <c r="E513" s="34" t="s">
        <v>597</v>
      </c>
      <c r="F513" s="44">
        <f>(STDEV(F479:F510)/100)</f>
        <v>0.028458663739442818</v>
      </c>
      <c r="G513" s="45"/>
      <c r="K513" s="9"/>
      <c r="Q513" s="9"/>
      <c r="T513" s="16"/>
      <c r="U513" s="9"/>
    </row>
    <row r="514" spans="5:21" ht="16.5">
      <c r="E514" s="34" t="s">
        <v>599</v>
      </c>
      <c r="F514" s="44">
        <f>(F513/SQRT(COUNT(F479:F510)))</f>
        <v>0.005030828528416931</v>
      </c>
      <c r="G514" s="45"/>
      <c r="K514" s="9"/>
      <c r="Q514" s="9"/>
      <c r="T514" s="16"/>
      <c r="U514" s="9"/>
    </row>
    <row r="515" spans="5:21" ht="16.5">
      <c r="E515" s="31"/>
      <c r="F515" s="43"/>
      <c r="K515" s="9"/>
      <c r="Q515" s="9"/>
      <c r="T515" s="16"/>
      <c r="U515" s="9"/>
    </row>
    <row r="516" spans="1:17" ht="16.5">
      <c r="A516" s="15" t="s">
        <v>174</v>
      </c>
      <c r="B516" s="15" t="s">
        <v>175</v>
      </c>
      <c r="C516" s="9" t="s">
        <v>113</v>
      </c>
      <c r="D516" s="9" t="s">
        <v>17</v>
      </c>
      <c r="E516" s="32" t="s">
        <v>178</v>
      </c>
      <c r="F516" s="42">
        <v>3.1</v>
      </c>
      <c r="H516" s="9" t="s">
        <v>21</v>
      </c>
      <c r="I516" s="33">
        <v>2</v>
      </c>
      <c r="J516" s="27">
        <v>10</v>
      </c>
      <c r="K516" s="11" t="s">
        <v>41</v>
      </c>
      <c r="L516" s="9" t="s">
        <v>211</v>
      </c>
      <c r="P516" s="9" t="s">
        <v>19</v>
      </c>
      <c r="Q516" s="16" t="s">
        <v>423</v>
      </c>
    </row>
    <row r="517" spans="1:17" ht="16.5">
      <c r="A517" s="15" t="s">
        <v>174</v>
      </c>
      <c r="B517" s="15" t="s">
        <v>175</v>
      </c>
      <c r="C517" s="9" t="s">
        <v>113</v>
      </c>
      <c r="D517" s="9" t="s">
        <v>17</v>
      </c>
      <c r="E517" s="32">
        <v>0.3</v>
      </c>
      <c r="F517" s="42">
        <v>3</v>
      </c>
      <c r="H517" s="9" t="s">
        <v>21</v>
      </c>
      <c r="I517" s="33">
        <v>2</v>
      </c>
      <c r="J517" s="27">
        <v>10</v>
      </c>
      <c r="K517" s="11" t="s">
        <v>207</v>
      </c>
      <c r="L517" s="9" t="s">
        <v>18</v>
      </c>
      <c r="P517" s="9" t="s">
        <v>19</v>
      </c>
      <c r="Q517" s="16" t="s">
        <v>22</v>
      </c>
    </row>
    <row r="518" spans="1:17" ht="16.5">
      <c r="A518" s="15" t="s">
        <v>174</v>
      </c>
      <c r="B518" s="15" t="s">
        <v>175</v>
      </c>
      <c r="C518" s="9" t="s">
        <v>113</v>
      </c>
      <c r="E518" s="32">
        <v>0.31</v>
      </c>
      <c r="F518" s="42">
        <v>3.1</v>
      </c>
      <c r="I518" s="33">
        <v>2</v>
      </c>
      <c r="J518" s="27">
        <v>12.2</v>
      </c>
      <c r="K518" s="11" t="s">
        <v>207</v>
      </c>
      <c r="L518" s="9" t="s">
        <v>61</v>
      </c>
      <c r="P518" s="9" t="s">
        <v>19</v>
      </c>
      <c r="Q518" s="16" t="s">
        <v>62</v>
      </c>
    </row>
    <row r="519" spans="1:17" ht="16.5">
      <c r="A519" s="15" t="s">
        <v>174</v>
      </c>
      <c r="B519" s="15" t="s">
        <v>175</v>
      </c>
      <c r="C519" s="9" t="s">
        <v>113</v>
      </c>
      <c r="E519" s="32">
        <v>0.25</v>
      </c>
      <c r="F519" s="42">
        <v>2.5</v>
      </c>
      <c r="I519" s="33">
        <v>2</v>
      </c>
      <c r="J519" s="27">
        <v>18.3</v>
      </c>
      <c r="K519" s="11" t="s">
        <v>207</v>
      </c>
      <c r="L519" s="9" t="s">
        <v>61</v>
      </c>
      <c r="P519" s="9" t="s">
        <v>19</v>
      </c>
      <c r="Q519" s="16" t="s">
        <v>62</v>
      </c>
    </row>
    <row r="520" spans="1:17" ht="16.5">
      <c r="A520" s="15" t="s">
        <v>174</v>
      </c>
      <c r="B520" s="15" t="s">
        <v>175</v>
      </c>
      <c r="C520" s="9" t="s">
        <v>113</v>
      </c>
      <c r="E520" s="32">
        <v>0.19</v>
      </c>
      <c r="F520" s="42">
        <v>1.9</v>
      </c>
      <c r="I520" s="33">
        <v>2</v>
      </c>
      <c r="J520" s="27">
        <v>24.4</v>
      </c>
      <c r="K520" s="11" t="s">
        <v>207</v>
      </c>
      <c r="L520" s="9" t="s">
        <v>61</v>
      </c>
      <c r="P520" s="9" t="s">
        <v>19</v>
      </c>
      <c r="Q520" s="16" t="s">
        <v>62</v>
      </c>
    </row>
    <row r="521" spans="1:17" ht="16.5">
      <c r="A521" s="15" t="s">
        <v>174</v>
      </c>
      <c r="B521" s="15" t="s">
        <v>175</v>
      </c>
      <c r="C521" s="9" t="s">
        <v>113</v>
      </c>
      <c r="D521" s="9" t="s">
        <v>58</v>
      </c>
      <c r="E521" s="32" t="s">
        <v>177</v>
      </c>
      <c r="F521" s="42">
        <v>3.35</v>
      </c>
      <c r="H521" s="9" t="s">
        <v>21</v>
      </c>
      <c r="I521" s="33">
        <v>2</v>
      </c>
      <c r="J521" s="27">
        <v>10</v>
      </c>
      <c r="K521" s="11" t="s">
        <v>41</v>
      </c>
      <c r="L521" s="9" t="s">
        <v>211</v>
      </c>
      <c r="P521" s="9" t="s">
        <v>19</v>
      </c>
      <c r="Q521" s="16" t="s">
        <v>60</v>
      </c>
    </row>
    <row r="522" spans="1:17" ht="16.5">
      <c r="A522" s="15" t="s">
        <v>174</v>
      </c>
      <c r="B522" s="15" t="s">
        <v>175</v>
      </c>
      <c r="C522" s="9" t="s">
        <v>113</v>
      </c>
      <c r="D522" s="9" t="s">
        <v>58</v>
      </c>
      <c r="E522" s="32" t="s">
        <v>179</v>
      </c>
      <c r="F522" s="42">
        <v>2.8</v>
      </c>
      <c r="H522" s="9" t="s">
        <v>21</v>
      </c>
      <c r="I522" s="33">
        <v>2</v>
      </c>
      <c r="J522" s="27">
        <v>20</v>
      </c>
      <c r="K522" s="11" t="s">
        <v>41</v>
      </c>
      <c r="L522" s="9" t="s">
        <v>211</v>
      </c>
      <c r="P522" s="9" t="s">
        <v>19</v>
      </c>
      <c r="Q522" s="16" t="s">
        <v>60</v>
      </c>
    </row>
    <row r="523" spans="1:17" ht="16.5">
      <c r="A523" s="15" t="s">
        <v>174</v>
      </c>
      <c r="B523" s="15" t="s">
        <v>175</v>
      </c>
      <c r="C523" s="9" t="s">
        <v>113</v>
      </c>
      <c r="D523" s="9" t="s">
        <v>58</v>
      </c>
      <c r="E523" s="32" t="s">
        <v>180</v>
      </c>
      <c r="F523" s="42">
        <v>2.25</v>
      </c>
      <c r="H523" s="9" t="s">
        <v>21</v>
      </c>
      <c r="I523" s="33">
        <v>2</v>
      </c>
      <c r="J523" s="27">
        <v>30</v>
      </c>
      <c r="K523" s="11" t="s">
        <v>41</v>
      </c>
      <c r="L523" s="9" t="s">
        <v>211</v>
      </c>
      <c r="P523" s="9" t="s">
        <v>19</v>
      </c>
      <c r="Q523" s="16" t="s">
        <v>60</v>
      </c>
    </row>
    <row r="524" spans="1:17" ht="16.5">
      <c r="A524" s="15" t="s">
        <v>174</v>
      </c>
      <c r="B524" s="15" t="s">
        <v>175</v>
      </c>
      <c r="C524" s="9" t="s">
        <v>113</v>
      </c>
      <c r="E524" s="32" t="s">
        <v>381</v>
      </c>
      <c r="F524" s="42">
        <v>4.15</v>
      </c>
      <c r="I524" s="33">
        <v>2</v>
      </c>
      <c r="J524" s="27" t="s">
        <v>575</v>
      </c>
      <c r="K524" s="11" t="s">
        <v>206</v>
      </c>
      <c r="L524" s="9" t="s">
        <v>42</v>
      </c>
      <c r="P524" s="9" t="s">
        <v>52</v>
      </c>
      <c r="Q524" s="16" t="s">
        <v>377</v>
      </c>
    </row>
    <row r="525" spans="1:17" ht="16.5">
      <c r="A525" s="15" t="s">
        <v>174</v>
      </c>
      <c r="B525" s="15" t="s">
        <v>175</v>
      </c>
      <c r="C525" s="9" t="s">
        <v>113</v>
      </c>
      <c r="D525" s="9" t="s">
        <v>65</v>
      </c>
      <c r="E525" s="32" t="s">
        <v>181</v>
      </c>
      <c r="F525" s="42">
        <v>6.2</v>
      </c>
      <c r="I525" s="33">
        <v>2</v>
      </c>
      <c r="J525" s="27" t="s">
        <v>67</v>
      </c>
      <c r="K525" s="11" t="s">
        <v>24</v>
      </c>
      <c r="L525" s="9" t="s">
        <v>24</v>
      </c>
      <c r="P525" s="9" t="s">
        <v>19</v>
      </c>
      <c r="Q525" s="16" t="s">
        <v>68</v>
      </c>
    </row>
    <row r="526" spans="1:17" ht="16.5">
      <c r="A526" s="15" t="s">
        <v>174</v>
      </c>
      <c r="B526" s="15" t="s">
        <v>175</v>
      </c>
      <c r="C526" s="9" t="s">
        <v>113</v>
      </c>
      <c r="D526" s="9" t="s">
        <v>58</v>
      </c>
      <c r="F526" s="42">
        <v>2.5</v>
      </c>
      <c r="I526" s="33">
        <v>2</v>
      </c>
      <c r="J526" s="27">
        <v>7</v>
      </c>
      <c r="K526" s="11" t="s">
        <v>265</v>
      </c>
      <c r="L526" s="9" t="s">
        <v>344</v>
      </c>
      <c r="M526" s="9" t="s">
        <v>345</v>
      </c>
      <c r="N526" s="9" t="s">
        <v>415</v>
      </c>
      <c r="O526" s="9" t="s">
        <v>416</v>
      </c>
      <c r="P526" s="9" t="s">
        <v>19</v>
      </c>
      <c r="Q526" s="16" t="s">
        <v>343</v>
      </c>
    </row>
    <row r="527" spans="1:21" s="9" customFormat="1" ht="16.5">
      <c r="A527" s="15" t="s">
        <v>174</v>
      </c>
      <c r="B527" s="15" t="s">
        <v>175</v>
      </c>
      <c r="C527" s="9" t="s">
        <v>113</v>
      </c>
      <c r="D527" s="9" t="s">
        <v>58</v>
      </c>
      <c r="E527" s="32"/>
      <c r="F527" s="42">
        <v>4</v>
      </c>
      <c r="G527" s="43"/>
      <c r="I527" s="33">
        <v>2</v>
      </c>
      <c r="J527" s="27">
        <v>7</v>
      </c>
      <c r="K527" s="11" t="s">
        <v>265</v>
      </c>
      <c r="L527" s="9" t="s">
        <v>346</v>
      </c>
      <c r="M527" s="9" t="s">
        <v>287</v>
      </c>
      <c r="N527" s="9" t="s">
        <v>417</v>
      </c>
      <c r="O527" s="9" t="s">
        <v>418</v>
      </c>
      <c r="P527" s="9" t="s">
        <v>19</v>
      </c>
      <c r="Q527" s="16" t="s">
        <v>343</v>
      </c>
      <c r="S527" s="16"/>
      <c r="T527" s="10"/>
      <c r="U527" s="8"/>
    </row>
    <row r="528" spans="1:17" ht="16.5">
      <c r="A528" s="15" t="s">
        <v>174</v>
      </c>
      <c r="B528" s="15" t="s">
        <v>175</v>
      </c>
      <c r="C528" s="9" t="s">
        <v>113</v>
      </c>
      <c r="D528" s="9" t="s">
        <v>58</v>
      </c>
      <c r="F528" s="42">
        <v>2.9</v>
      </c>
      <c r="I528" s="33">
        <v>2</v>
      </c>
      <c r="J528" s="27">
        <v>8</v>
      </c>
      <c r="K528" s="11" t="s">
        <v>265</v>
      </c>
      <c r="L528" s="9" t="s">
        <v>347</v>
      </c>
      <c r="M528" s="9" t="s">
        <v>348</v>
      </c>
      <c r="N528" s="9" t="s">
        <v>419</v>
      </c>
      <c r="O528" s="9" t="s">
        <v>420</v>
      </c>
      <c r="P528" s="9" t="s">
        <v>19</v>
      </c>
      <c r="Q528" s="16" t="s">
        <v>343</v>
      </c>
    </row>
    <row r="529" spans="1:17" ht="16.5">
      <c r="A529" s="15" t="s">
        <v>174</v>
      </c>
      <c r="B529" s="15" t="s">
        <v>175</v>
      </c>
      <c r="C529" s="9" t="s">
        <v>113</v>
      </c>
      <c r="D529" s="9" t="s">
        <v>23</v>
      </c>
      <c r="F529" s="42">
        <v>4.33</v>
      </c>
      <c r="H529" s="9" t="s">
        <v>521</v>
      </c>
      <c r="I529" s="33">
        <v>2</v>
      </c>
      <c r="J529" s="27" t="s">
        <v>364</v>
      </c>
      <c r="K529" s="11" t="s">
        <v>41</v>
      </c>
      <c r="L529" s="9" t="s">
        <v>365</v>
      </c>
      <c r="N529" s="9" t="s">
        <v>429</v>
      </c>
      <c r="O529" s="9" t="s">
        <v>430</v>
      </c>
      <c r="P529" s="9" t="s">
        <v>19</v>
      </c>
      <c r="Q529" s="16" t="s">
        <v>373</v>
      </c>
    </row>
    <row r="530" spans="1:17" ht="16.5">
      <c r="A530" s="15" t="s">
        <v>174</v>
      </c>
      <c r="B530" s="15" t="s">
        <v>175</v>
      </c>
      <c r="C530" s="9" t="s">
        <v>113</v>
      </c>
      <c r="D530" s="9" t="s">
        <v>23</v>
      </c>
      <c r="F530" s="42">
        <v>3.67</v>
      </c>
      <c r="H530" s="9" t="s">
        <v>521</v>
      </c>
      <c r="I530" s="33">
        <v>2</v>
      </c>
      <c r="J530" s="27" t="s">
        <v>364</v>
      </c>
      <c r="K530" s="11" t="s">
        <v>41</v>
      </c>
      <c r="L530" s="9" t="s">
        <v>366</v>
      </c>
      <c r="N530" s="9" t="s">
        <v>431</v>
      </c>
      <c r="O530" s="9" t="s">
        <v>432</v>
      </c>
      <c r="P530" s="9" t="s">
        <v>19</v>
      </c>
      <c r="Q530" s="16" t="s">
        <v>373</v>
      </c>
    </row>
    <row r="531" spans="1:17" ht="16.5">
      <c r="A531" s="15" t="s">
        <v>174</v>
      </c>
      <c r="B531" s="15" t="s">
        <v>175</v>
      </c>
      <c r="C531" s="9" t="s">
        <v>113</v>
      </c>
      <c r="D531" s="9" t="s">
        <v>23</v>
      </c>
      <c r="F531" s="42">
        <v>3.57</v>
      </c>
      <c r="H531" s="9" t="s">
        <v>521</v>
      </c>
      <c r="I531" s="33">
        <v>2</v>
      </c>
      <c r="J531" s="27" t="s">
        <v>364</v>
      </c>
      <c r="K531" s="11" t="s">
        <v>41</v>
      </c>
      <c r="L531" s="9" t="s">
        <v>367</v>
      </c>
      <c r="N531" s="9" t="s">
        <v>433</v>
      </c>
      <c r="O531" s="9" t="s">
        <v>434</v>
      </c>
      <c r="P531" s="9" t="s">
        <v>19</v>
      </c>
      <c r="Q531" s="16" t="s">
        <v>373</v>
      </c>
    </row>
    <row r="532" spans="1:17" ht="16.5">
      <c r="A532" s="15" t="s">
        <v>174</v>
      </c>
      <c r="B532" s="15" t="s">
        <v>175</v>
      </c>
      <c r="C532" s="9" t="s">
        <v>113</v>
      </c>
      <c r="D532" s="9" t="s">
        <v>23</v>
      </c>
      <c r="F532" s="42">
        <v>5.37</v>
      </c>
      <c r="H532" s="9" t="s">
        <v>521</v>
      </c>
      <c r="I532" s="33">
        <v>2</v>
      </c>
      <c r="J532" s="27" t="s">
        <v>364</v>
      </c>
      <c r="K532" s="11" t="s">
        <v>41</v>
      </c>
      <c r="L532" s="9" t="s">
        <v>368</v>
      </c>
      <c r="N532" s="9" t="s">
        <v>435</v>
      </c>
      <c r="O532" s="9" t="s">
        <v>436</v>
      </c>
      <c r="P532" s="9" t="s">
        <v>19</v>
      </c>
      <c r="Q532" s="16" t="s">
        <v>373</v>
      </c>
    </row>
    <row r="533" spans="1:17" ht="16.5">
      <c r="A533" s="15" t="s">
        <v>174</v>
      </c>
      <c r="B533" s="15" t="s">
        <v>175</v>
      </c>
      <c r="C533" s="9" t="s">
        <v>113</v>
      </c>
      <c r="D533" s="9" t="s">
        <v>23</v>
      </c>
      <c r="F533" s="42">
        <v>3.73</v>
      </c>
      <c r="H533" s="9" t="s">
        <v>521</v>
      </c>
      <c r="I533" s="33">
        <v>2</v>
      </c>
      <c r="J533" s="27" t="s">
        <v>364</v>
      </c>
      <c r="K533" s="11" t="s">
        <v>41</v>
      </c>
      <c r="L533" s="9" t="s">
        <v>369</v>
      </c>
      <c r="N533" s="9" t="s">
        <v>437</v>
      </c>
      <c r="O533" s="9" t="s">
        <v>438</v>
      </c>
      <c r="P533" s="9" t="s">
        <v>19</v>
      </c>
      <c r="Q533" s="16" t="s">
        <v>373</v>
      </c>
    </row>
    <row r="534" spans="1:21" ht="16.5">
      <c r="A534" s="15" t="s">
        <v>174</v>
      </c>
      <c r="B534" s="15" t="s">
        <v>175</v>
      </c>
      <c r="C534" s="9" t="s">
        <v>113</v>
      </c>
      <c r="D534" s="9" t="s">
        <v>462</v>
      </c>
      <c r="E534" s="31"/>
      <c r="F534" s="42">
        <v>5.78</v>
      </c>
      <c r="H534" s="9" t="s">
        <v>521</v>
      </c>
      <c r="I534" s="33">
        <v>2</v>
      </c>
      <c r="J534" s="27" t="s">
        <v>364</v>
      </c>
      <c r="K534" s="11" t="s">
        <v>41</v>
      </c>
      <c r="L534" s="9" t="s">
        <v>368</v>
      </c>
      <c r="N534" s="9">
        <v>18.46805</v>
      </c>
      <c r="O534" s="9">
        <v>-77.388367</v>
      </c>
      <c r="P534" s="9" t="s">
        <v>19</v>
      </c>
      <c r="Q534" s="9" t="s">
        <v>470</v>
      </c>
      <c r="T534" s="16"/>
      <c r="U534" s="9"/>
    </row>
    <row r="535" spans="1:21" ht="16.5">
      <c r="A535" s="15" t="s">
        <v>174</v>
      </c>
      <c r="B535" s="15" t="s">
        <v>175</v>
      </c>
      <c r="C535" s="9" t="s">
        <v>113</v>
      </c>
      <c r="D535" s="9" t="s">
        <v>462</v>
      </c>
      <c r="E535" s="31"/>
      <c r="F535" s="42">
        <v>3.52</v>
      </c>
      <c r="H535" s="9" t="s">
        <v>521</v>
      </c>
      <c r="I535" s="33">
        <v>2</v>
      </c>
      <c r="J535" s="27" t="s">
        <v>364</v>
      </c>
      <c r="K535" s="11" t="s">
        <v>41</v>
      </c>
      <c r="L535" s="9" t="s">
        <v>211</v>
      </c>
      <c r="N535" s="9">
        <v>18.472283</v>
      </c>
      <c r="O535" s="9">
        <v>-77.40875</v>
      </c>
      <c r="P535" s="9" t="s">
        <v>19</v>
      </c>
      <c r="Q535" s="9" t="s">
        <v>470</v>
      </c>
      <c r="T535" s="16"/>
      <c r="U535" s="9"/>
    </row>
    <row r="536" spans="1:21" ht="16.5">
      <c r="A536" s="15" t="s">
        <v>174</v>
      </c>
      <c r="B536" s="15" t="s">
        <v>175</v>
      </c>
      <c r="C536" s="9" t="s">
        <v>113</v>
      </c>
      <c r="D536" s="9" t="s">
        <v>462</v>
      </c>
      <c r="E536" s="31"/>
      <c r="F536" s="42">
        <v>4</v>
      </c>
      <c r="H536" s="9" t="s">
        <v>521</v>
      </c>
      <c r="I536" s="33">
        <v>2</v>
      </c>
      <c r="J536" s="27" t="s">
        <v>364</v>
      </c>
      <c r="K536" s="11" t="s">
        <v>41</v>
      </c>
      <c r="L536" s="9" t="s">
        <v>365</v>
      </c>
      <c r="N536" s="9">
        <v>18.479459</v>
      </c>
      <c r="O536" s="9">
        <v>-77.459666</v>
      </c>
      <c r="P536" s="9" t="s">
        <v>19</v>
      </c>
      <c r="Q536" s="9" t="s">
        <v>470</v>
      </c>
      <c r="T536" s="16"/>
      <c r="U536" s="9"/>
    </row>
    <row r="537" spans="1:21" ht="16.5">
      <c r="A537" s="15" t="s">
        <v>174</v>
      </c>
      <c r="B537" s="15" t="s">
        <v>175</v>
      </c>
      <c r="C537" s="9" t="s">
        <v>113</v>
      </c>
      <c r="D537" s="9" t="s">
        <v>462</v>
      </c>
      <c r="E537" s="31"/>
      <c r="F537" s="42">
        <v>4.2</v>
      </c>
      <c r="H537" s="9" t="s">
        <v>521</v>
      </c>
      <c r="I537" s="33">
        <v>2</v>
      </c>
      <c r="J537" s="27" t="s">
        <v>364</v>
      </c>
      <c r="K537" s="11" t="s">
        <v>41</v>
      </c>
      <c r="L537" s="9" t="s">
        <v>368</v>
      </c>
      <c r="N537" s="9">
        <v>18.46805</v>
      </c>
      <c r="O537" s="9">
        <v>-77.388367</v>
      </c>
      <c r="P537" s="9" t="s">
        <v>19</v>
      </c>
      <c r="Q537" s="9" t="s">
        <v>470</v>
      </c>
      <c r="T537" s="16"/>
      <c r="U537" s="9"/>
    </row>
    <row r="538" spans="1:21" ht="16.5">
      <c r="A538" s="15" t="s">
        <v>174</v>
      </c>
      <c r="B538" s="15" t="s">
        <v>175</v>
      </c>
      <c r="C538" s="9" t="s">
        <v>113</v>
      </c>
      <c r="D538" s="9" t="s">
        <v>462</v>
      </c>
      <c r="E538" s="31"/>
      <c r="F538" s="42">
        <v>4.8</v>
      </c>
      <c r="H538" s="9" t="s">
        <v>521</v>
      </c>
      <c r="I538" s="33">
        <v>2</v>
      </c>
      <c r="J538" s="27" t="s">
        <v>364</v>
      </c>
      <c r="K538" s="11" t="s">
        <v>41</v>
      </c>
      <c r="L538" s="9" t="s">
        <v>368</v>
      </c>
      <c r="N538" s="9">
        <v>18.46805</v>
      </c>
      <c r="O538" s="9">
        <v>-77.388367</v>
      </c>
      <c r="P538" s="9" t="s">
        <v>19</v>
      </c>
      <c r="Q538" s="9" t="s">
        <v>470</v>
      </c>
      <c r="T538" s="16"/>
      <c r="U538" s="9"/>
    </row>
    <row r="539" spans="1:21" ht="16.5">
      <c r="A539" s="15" t="s">
        <v>174</v>
      </c>
      <c r="B539" s="15" t="s">
        <v>175</v>
      </c>
      <c r="C539" s="9" t="s">
        <v>113</v>
      </c>
      <c r="D539" s="9" t="s">
        <v>462</v>
      </c>
      <c r="E539" s="31"/>
      <c r="F539" s="42">
        <v>4.33</v>
      </c>
      <c r="H539" s="9" t="s">
        <v>521</v>
      </c>
      <c r="I539" s="33">
        <v>2</v>
      </c>
      <c r="J539" s="27" t="s">
        <v>364</v>
      </c>
      <c r="K539" s="11" t="s">
        <v>41</v>
      </c>
      <c r="L539" s="9" t="s">
        <v>368</v>
      </c>
      <c r="N539" s="9">
        <v>18.46805</v>
      </c>
      <c r="O539" s="9">
        <v>-77.388367</v>
      </c>
      <c r="P539" s="9" t="s">
        <v>19</v>
      </c>
      <c r="Q539" s="9" t="s">
        <v>470</v>
      </c>
      <c r="T539" s="16"/>
      <c r="U539" s="9"/>
    </row>
    <row r="540" spans="1:21" ht="16.5">
      <c r="A540" s="15" t="s">
        <v>174</v>
      </c>
      <c r="B540" s="15" t="s">
        <v>175</v>
      </c>
      <c r="C540" s="9" t="s">
        <v>113</v>
      </c>
      <c r="D540" s="9" t="s">
        <v>461</v>
      </c>
      <c r="E540" s="31"/>
      <c r="F540" s="42">
        <v>4.75</v>
      </c>
      <c r="H540" s="9" t="s">
        <v>521</v>
      </c>
      <c r="I540" s="33">
        <v>2</v>
      </c>
      <c r="J540" s="27" t="s">
        <v>539</v>
      </c>
      <c r="K540" s="9" t="s">
        <v>212</v>
      </c>
      <c r="L540" s="9" t="s">
        <v>213</v>
      </c>
      <c r="N540" s="9">
        <v>16.796983</v>
      </c>
      <c r="O540" s="9">
        <v>-88.084388</v>
      </c>
      <c r="Q540" s="9" t="s">
        <v>487</v>
      </c>
      <c r="T540" s="16"/>
      <c r="U540" s="9"/>
    </row>
    <row r="541" spans="1:21" ht="16.5">
      <c r="A541" s="15" t="s">
        <v>174</v>
      </c>
      <c r="B541" s="15" t="s">
        <v>175</v>
      </c>
      <c r="C541" s="9" t="s">
        <v>113</v>
      </c>
      <c r="D541" s="9" t="s">
        <v>465</v>
      </c>
      <c r="E541" s="31"/>
      <c r="F541" s="42">
        <v>8</v>
      </c>
      <c r="H541" s="9" t="s">
        <v>521</v>
      </c>
      <c r="I541" s="33">
        <v>2</v>
      </c>
      <c r="J541" s="27" t="s">
        <v>527</v>
      </c>
      <c r="K541" s="9" t="s">
        <v>41</v>
      </c>
      <c r="L541" s="9" t="s">
        <v>365</v>
      </c>
      <c r="N541" s="9">
        <v>18.467479</v>
      </c>
      <c r="O541" s="9">
        <v>-77.404089</v>
      </c>
      <c r="Q541" s="9" t="s">
        <v>484</v>
      </c>
      <c r="T541" s="16"/>
      <c r="U541" s="9"/>
    </row>
    <row r="542" spans="1:21" ht="16.5">
      <c r="A542" s="15" t="s">
        <v>174</v>
      </c>
      <c r="B542" s="15" t="s">
        <v>175</v>
      </c>
      <c r="C542" s="9" t="s">
        <v>113</v>
      </c>
      <c r="D542" s="9" t="s">
        <v>465</v>
      </c>
      <c r="E542" s="31"/>
      <c r="F542" s="42">
        <v>7.5</v>
      </c>
      <c r="H542" s="9" t="s">
        <v>521</v>
      </c>
      <c r="I542" s="33">
        <v>2</v>
      </c>
      <c r="J542" s="27" t="s">
        <v>528</v>
      </c>
      <c r="K542" s="9" t="s">
        <v>41</v>
      </c>
      <c r="L542" s="9" t="s">
        <v>365</v>
      </c>
      <c r="N542" s="9">
        <v>18.467479</v>
      </c>
      <c r="O542" s="9">
        <v>-77.404089</v>
      </c>
      <c r="Q542" s="9" t="s">
        <v>484</v>
      </c>
      <c r="T542" s="16"/>
      <c r="U542" s="9"/>
    </row>
    <row r="543" spans="4:21" ht="16.5">
      <c r="D543" s="7" t="s">
        <v>585</v>
      </c>
      <c r="E543" s="34" t="s">
        <v>577</v>
      </c>
      <c r="F543" s="44">
        <f>AVERAGE(F516:F542)</f>
        <v>4.048148148148147</v>
      </c>
      <c r="G543" s="45"/>
      <c r="K543" s="9"/>
      <c r="Q543" s="9"/>
      <c r="T543" s="16"/>
      <c r="U543" s="9"/>
    </row>
    <row r="544" spans="5:21" ht="16.5">
      <c r="E544" s="34" t="s">
        <v>578</v>
      </c>
      <c r="F544" s="44">
        <f>F543/10</f>
        <v>0.40481481481481474</v>
      </c>
      <c r="G544" s="45"/>
      <c r="K544" s="9"/>
      <c r="Q544" s="9"/>
      <c r="T544" s="16"/>
      <c r="U544" s="9"/>
    </row>
    <row r="545" spans="5:21" ht="16.5">
      <c r="E545" s="34" t="s">
        <v>597</v>
      </c>
      <c r="F545" s="44">
        <f>(STDEV(F516:F542)/100)</f>
        <v>0.014912257143216569</v>
      </c>
      <c r="G545" s="45"/>
      <c r="K545" s="9"/>
      <c r="Q545" s="9"/>
      <c r="T545" s="16"/>
      <c r="U545" s="9"/>
    </row>
    <row r="546" spans="5:21" ht="16.5">
      <c r="E546" s="34" t="s">
        <v>944</v>
      </c>
      <c r="F546" s="44">
        <f>(F545/SQRT(COUNT(F516:F542)))</f>
        <v>0.002869865225287002</v>
      </c>
      <c r="G546" s="45"/>
      <c r="K546" s="9"/>
      <c r="Q546" s="9"/>
      <c r="T546" s="16"/>
      <c r="U546" s="9"/>
    </row>
    <row r="547" spans="5:21" ht="16.5">
      <c r="E547" s="31"/>
      <c r="K547" s="9"/>
      <c r="Q547" s="9"/>
      <c r="T547" s="16"/>
      <c r="U547" s="9"/>
    </row>
    <row r="548" spans="1:17" ht="16.5">
      <c r="A548" s="15" t="s">
        <v>174</v>
      </c>
      <c r="B548" s="15" t="s">
        <v>192</v>
      </c>
      <c r="C548" s="9" t="s">
        <v>16</v>
      </c>
      <c r="D548" s="9" t="s">
        <v>23</v>
      </c>
      <c r="F548" s="42">
        <v>37</v>
      </c>
      <c r="I548" s="33">
        <v>1</v>
      </c>
      <c r="J548" s="27" t="s">
        <v>350</v>
      </c>
      <c r="K548" s="11" t="s">
        <v>207</v>
      </c>
      <c r="L548" s="9" t="s">
        <v>351</v>
      </c>
      <c r="P548" s="9" t="s">
        <v>19</v>
      </c>
      <c r="Q548" s="16" t="s">
        <v>352</v>
      </c>
    </row>
    <row r="549" spans="1:17" ht="16.5">
      <c r="A549" s="15" t="s">
        <v>174</v>
      </c>
      <c r="B549" s="15" t="s">
        <v>192</v>
      </c>
      <c r="C549" s="9" t="s">
        <v>16</v>
      </c>
      <c r="D549" s="9" t="s">
        <v>23</v>
      </c>
      <c r="F549" s="42">
        <v>26.9</v>
      </c>
      <c r="I549" s="33">
        <v>1</v>
      </c>
      <c r="J549" s="27" t="s">
        <v>350</v>
      </c>
      <c r="K549" s="11" t="s">
        <v>207</v>
      </c>
      <c r="L549" s="9" t="s">
        <v>353</v>
      </c>
      <c r="P549" s="9" t="s">
        <v>19</v>
      </c>
      <c r="Q549" s="16" t="s">
        <v>352</v>
      </c>
    </row>
    <row r="550" spans="1:17" ht="16.5">
      <c r="A550" s="15" t="s">
        <v>174</v>
      </c>
      <c r="B550" s="15" t="s">
        <v>192</v>
      </c>
      <c r="C550" s="9" t="s">
        <v>16</v>
      </c>
      <c r="D550" s="9" t="s">
        <v>23</v>
      </c>
      <c r="F550" s="42">
        <v>22.8</v>
      </c>
      <c r="I550" s="33">
        <v>1</v>
      </c>
      <c r="J550" s="27" t="s">
        <v>14</v>
      </c>
      <c r="K550" s="11" t="s">
        <v>206</v>
      </c>
      <c r="L550" s="9" t="s">
        <v>300</v>
      </c>
      <c r="P550" s="9" t="s">
        <v>52</v>
      </c>
      <c r="Q550" s="16" t="s">
        <v>301</v>
      </c>
    </row>
    <row r="551" spans="1:17" ht="16.5">
      <c r="A551" s="15" t="s">
        <v>174</v>
      </c>
      <c r="B551" s="15" t="s">
        <v>192</v>
      </c>
      <c r="C551" s="9" t="s">
        <v>16</v>
      </c>
      <c r="D551" s="9" t="s">
        <v>23</v>
      </c>
      <c r="F551" s="42">
        <v>16</v>
      </c>
      <c r="I551" s="33">
        <v>1</v>
      </c>
      <c r="J551" s="27" t="s">
        <v>14</v>
      </c>
      <c r="K551" s="11" t="s">
        <v>206</v>
      </c>
      <c r="L551" s="9" t="s">
        <v>302</v>
      </c>
      <c r="P551" s="9" t="s">
        <v>52</v>
      </c>
      <c r="Q551" s="16" t="s">
        <v>301</v>
      </c>
    </row>
    <row r="552" spans="1:17" ht="16.5">
      <c r="A552" s="15" t="s">
        <v>174</v>
      </c>
      <c r="B552" s="15" t="s">
        <v>192</v>
      </c>
      <c r="C552" s="9" t="s">
        <v>16</v>
      </c>
      <c r="D552" s="9" t="s">
        <v>23</v>
      </c>
      <c r="F552" s="42">
        <v>9</v>
      </c>
      <c r="I552" s="33">
        <v>1</v>
      </c>
      <c r="J552" s="27" t="s">
        <v>14</v>
      </c>
      <c r="K552" s="11" t="s">
        <v>206</v>
      </c>
      <c r="L552" s="9" t="s">
        <v>319</v>
      </c>
      <c r="P552" s="9" t="s">
        <v>52</v>
      </c>
      <c r="Q552" s="16" t="s">
        <v>301</v>
      </c>
    </row>
    <row r="553" spans="5:7" ht="16.5">
      <c r="E553" s="34" t="s">
        <v>577</v>
      </c>
      <c r="F553" s="44">
        <f>AVERAGE(F548:F552)</f>
        <v>22.34</v>
      </c>
      <c r="G553" s="45"/>
    </row>
    <row r="554" spans="5:7" ht="16.5">
      <c r="E554" s="34" t="s">
        <v>578</v>
      </c>
      <c r="F554" s="44">
        <f>F553/10</f>
        <v>2.234</v>
      </c>
      <c r="G554" s="45"/>
    </row>
    <row r="555" spans="5:7" ht="16.5">
      <c r="E555" s="34" t="s">
        <v>597</v>
      </c>
      <c r="F555" s="44">
        <f>(STDEV(F548:F552)/100)</f>
        <v>0.1065448262469839</v>
      </c>
      <c r="G555" s="45"/>
    </row>
    <row r="556" spans="5:7" ht="16.5">
      <c r="E556" s="34" t="s">
        <v>599</v>
      </c>
      <c r="F556" s="44">
        <f>(F555/SQRT(COUNT(F548:F552)))</f>
        <v>0.047648294827831957</v>
      </c>
      <c r="G556" s="45"/>
    </row>
    <row r="557" ht="16.5"/>
    <row r="558" spans="1:18" ht="16.5">
      <c r="A558" s="15" t="s">
        <v>174</v>
      </c>
      <c r="B558" s="15" t="s">
        <v>193</v>
      </c>
      <c r="C558" s="9" t="s">
        <v>16</v>
      </c>
      <c r="D558" s="9" t="s">
        <v>17</v>
      </c>
      <c r="F558" s="42">
        <v>13.3</v>
      </c>
      <c r="H558" s="9" t="s">
        <v>21</v>
      </c>
      <c r="I558" s="33">
        <v>1</v>
      </c>
      <c r="J558" s="27">
        <v>2</v>
      </c>
      <c r="K558" s="11" t="s">
        <v>41</v>
      </c>
      <c r="L558" s="9" t="s">
        <v>211</v>
      </c>
      <c r="P558" s="9" t="s">
        <v>19</v>
      </c>
      <c r="Q558" s="16" t="s">
        <v>572</v>
      </c>
      <c r="R558" s="9" t="s">
        <v>275</v>
      </c>
    </row>
    <row r="559" spans="1:17" ht="16.5">
      <c r="A559" s="15" t="s">
        <v>174</v>
      </c>
      <c r="B559" s="15" t="s">
        <v>193</v>
      </c>
      <c r="C559" s="9" t="s">
        <v>16</v>
      </c>
      <c r="D559" s="9" t="s">
        <v>58</v>
      </c>
      <c r="E559" s="32" t="s">
        <v>195</v>
      </c>
      <c r="F559" s="42">
        <v>13.5</v>
      </c>
      <c r="H559" s="9" t="s">
        <v>21</v>
      </c>
      <c r="I559" s="33">
        <v>1</v>
      </c>
      <c r="J559" s="27" t="s">
        <v>14</v>
      </c>
      <c r="K559" s="11" t="s">
        <v>41</v>
      </c>
      <c r="L559" s="9" t="s">
        <v>211</v>
      </c>
      <c r="P559" s="9" t="s">
        <v>19</v>
      </c>
      <c r="Q559" s="16" t="s">
        <v>60</v>
      </c>
    </row>
    <row r="560" spans="1:18" ht="16.5">
      <c r="A560" s="15" t="s">
        <v>174</v>
      </c>
      <c r="B560" s="15" t="s">
        <v>193</v>
      </c>
      <c r="C560" s="9" t="s">
        <v>16</v>
      </c>
      <c r="D560" s="9" t="s">
        <v>23</v>
      </c>
      <c r="F560" s="42">
        <v>20.2</v>
      </c>
      <c r="I560" s="33">
        <v>1</v>
      </c>
      <c r="J560" s="27" t="s">
        <v>14</v>
      </c>
      <c r="K560" s="11" t="s">
        <v>206</v>
      </c>
      <c r="L560" s="9" t="s">
        <v>300</v>
      </c>
      <c r="P560" s="9" t="s">
        <v>52</v>
      </c>
      <c r="Q560" s="16" t="s">
        <v>301</v>
      </c>
      <c r="R560" s="9" t="s">
        <v>327</v>
      </c>
    </row>
    <row r="561" spans="1:18" ht="16.5">
      <c r="A561" s="15" t="s">
        <v>174</v>
      </c>
      <c r="B561" s="15" t="s">
        <v>193</v>
      </c>
      <c r="C561" s="9" t="s">
        <v>16</v>
      </c>
      <c r="D561" s="9" t="s">
        <v>23</v>
      </c>
      <c r="F561" s="42">
        <v>15.5</v>
      </c>
      <c r="I561" s="33">
        <v>1</v>
      </c>
      <c r="J561" s="27" t="s">
        <v>14</v>
      </c>
      <c r="K561" s="11" t="s">
        <v>206</v>
      </c>
      <c r="L561" s="9" t="s">
        <v>302</v>
      </c>
      <c r="P561" s="9" t="s">
        <v>52</v>
      </c>
      <c r="Q561" s="16" t="s">
        <v>301</v>
      </c>
      <c r="R561" s="9" t="s">
        <v>327</v>
      </c>
    </row>
    <row r="562" spans="1:18" ht="16.5">
      <c r="A562" s="15" t="s">
        <v>174</v>
      </c>
      <c r="B562" s="15" t="s">
        <v>193</v>
      </c>
      <c r="C562" s="9" t="s">
        <v>16</v>
      </c>
      <c r="D562" s="9" t="s">
        <v>23</v>
      </c>
      <c r="F562" s="42">
        <v>22</v>
      </c>
      <c r="I562" s="33">
        <v>1</v>
      </c>
      <c r="J562" s="27" t="s">
        <v>14</v>
      </c>
      <c r="K562" s="11" t="s">
        <v>206</v>
      </c>
      <c r="L562" s="9" t="s">
        <v>308</v>
      </c>
      <c r="P562" s="9" t="s">
        <v>52</v>
      </c>
      <c r="Q562" s="16" t="s">
        <v>301</v>
      </c>
      <c r="R562" s="9" t="s">
        <v>327</v>
      </c>
    </row>
    <row r="563" spans="1:18" ht="16.5">
      <c r="A563" s="15" t="s">
        <v>174</v>
      </c>
      <c r="B563" s="15" t="s">
        <v>193</v>
      </c>
      <c r="C563" s="9" t="s">
        <v>16</v>
      </c>
      <c r="D563" s="9" t="s">
        <v>23</v>
      </c>
      <c r="F563" s="42">
        <v>8.33</v>
      </c>
      <c r="I563" s="33">
        <v>1</v>
      </c>
      <c r="J563" s="27" t="s">
        <v>14</v>
      </c>
      <c r="K563" s="11" t="s">
        <v>306</v>
      </c>
      <c r="L563" s="9" t="s">
        <v>307</v>
      </c>
      <c r="P563" s="9" t="s">
        <v>32</v>
      </c>
      <c r="Q563" s="16" t="s">
        <v>301</v>
      </c>
      <c r="R563" s="9" t="s">
        <v>327</v>
      </c>
    </row>
    <row r="564" spans="1:17" ht="16.5">
      <c r="A564" s="15" t="s">
        <v>174</v>
      </c>
      <c r="B564" s="15" t="s">
        <v>193</v>
      </c>
      <c r="C564" s="9" t="s">
        <v>16</v>
      </c>
      <c r="D564" s="9" t="s">
        <v>58</v>
      </c>
      <c r="E564" s="32" t="s">
        <v>194</v>
      </c>
      <c r="F564" s="42">
        <v>11</v>
      </c>
      <c r="H564" s="9" t="s">
        <v>21</v>
      </c>
      <c r="I564" s="33">
        <v>2</v>
      </c>
      <c r="J564" s="27">
        <v>20</v>
      </c>
      <c r="K564" s="11" t="s">
        <v>41</v>
      </c>
      <c r="L564" s="9" t="s">
        <v>211</v>
      </c>
      <c r="P564" s="9" t="s">
        <v>19</v>
      </c>
      <c r="Q564" s="16" t="s">
        <v>60</v>
      </c>
    </row>
    <row r="565" spans="1:17" ht="16.5">
      <c r="A565" s="15" t="s">
        <v>174</v>
      </c>
      <c r="B565" s="15" t="s">
        <v>193</v>
      </c>
      <c r="C565" s="9" t="s">
        <v>16</v>
      </c>
      <c r="E565" s="32">
        <v>3.6</v>
      </c>
      <c r="F565" s="42">
        <v>36</v>
      </c>
      <c r="I565" s="33">
        <v>2</v>
      </c>
      <c r="J565" s="27" t="s">
        <v>70</v>
      </c>
      <c r="K565" s="11" t="s">
        <v>41</v>
      </c>
      <c r="L565" s="9" t="s">
        <v>41</v>
      </c>
      <c r="P565" s="9" t="s">
        <v>19</v>
      </c>
      <c r="Q565" s="16" t="s">
        <v>25</v>
      </c>
    </row>
    <row r="566" spans="5:7" ht="16.5">
      <c r="E566" s="34" t="s">
        <v>577</v>
      </c>
      <c r="F566" s="44">
        <f>AVERAGE(F558:F565)</f>
        <v>17.478749999999998</v>
      </c>
      <c r="G566" s="45"/>
    </row>
    <row r="567" spans="5:7" ht="16.5">
      <c r="E567" s="34" t="s">
        <v>578</v>
      </c>
      <c r="F567" s="44">
        <f>F566/10</f>
        <v>1.7478749999999998</v>
      </c>
      <c r="G567" s="45"/>
    </row>
    <row r="568" spans="5:7" ht="16.5">
      <c r="E568" s="34" t="s">
        <v>597</v>
      </c>
      <c r="F568" s="44">
        <f>(STDEV(F558:F565)/100)</f>
        <v>0.08732249648777313</v>
      </c>
      <c r="G568" s="45"/>
    </row>
    <row r="569" spans="5:7" ht="16.5">
      <c r="E569" s="34" t="s">
        <v>599</v>
      </c>
      <c r="F569" s="44">
        <f>(F568/SQRT(COUNT(F558:F565)))</f>
        <v>0.030873164708321427</v>
      </c>
      <c r="G569" s="45"/>
    </row>
    <row r="570" ht="16.5"/>
    <row r="571" spans="1:18" ht="16.5">
      <c r="A571" s="15" t="s">
        <v>570</v>
      </c>
      <c r="B571" s="15" t="s">
        <v>78</v>
      </c>
      <c r="C571" s="9" t="s">
        <v>113</v>
      </c>
      <c r="D571" s="9" t="s">
        <v>23</v>
      </c>
      <c r="F571" s="42">
        <v>5.57</v>
      </c>
      <c r="I571" s="33">
        <v>1</v>
      </c>
      <c r="J571" s="27" t="s">
        <v>14</v>
      </c>
      <c r="K571" s="11" t="s">
        <v>206</v>
      </c>
      <c r="L571" s="9" t="s">
        <v>300</v>
      </c>
      <c r="P571" s="9" t="s">
        <v>52</v>
      </c>
      <c r="Q571" s="16" t="s">
        <v>301</v>
      </c>
      <c r="R571" s="9" t="s">
        <v>316</v>
      </c>
    </row>
    <row r="572" spans="1:18" ht="16.5">
      <c r="A572" s="15" t="s">
        <v>570</v>
      </c>
      <c r="B572" s="15" t="s">
        <v>78</v>
      </c>
      <c r="C572" s="9" t="s">
        <v>113</v>
      </c>
      <c r="D572" s="9" t="s">
        <v>23</v>
      </c>
      <c r="F572" s="42">
        <v>4</v>
      </c>
      <c r="I572" s="33">
        <v>1</v>
      </c>
      <c r="J572" s="27" t="s">
        <v>14</v>
      </c>
      <c r="K572" s="11" t="s">
        <v>206</v>
      </c>
      <c r="L572" s="9" t="s">
        <v>302</v>
      </c>
      <c r="P572" s="9" t="s">
        <v>52</v>
      </c>
      <c r="Q572" s="16" t="s">
        <v>301</v>
      </c>
      <c r="R572" s="9" t="s">
        <v>316</v>
      </c>
    </row>
    <row r="573" spans="5:7" ht="16.5">
      <c r="E573" s="34" t="s">
        <v>577</v>
      </c>
      <c r="F573" s="44">
        <f>AVERAGE(F571:F572)</f>
        <v>4.785</v>
      </c>
      <c r="G573" s="45"/>
    </row>
    <row r="574" spans="5:7" ht="16.5">
      <c r="E574" s="34" t="s">
        <v>578</v>
      </c>
      <c r="F574" s="44">
        <f>F573/10</f>
        <v>0.47850000000000004</v>
      </c>
      <c r="G574" s="45"/>
    </row>
    <row r="575" spans="5:7" ht="16.5">
      <c r="E575" s="34" t="s">
        <v>597</v>
      </c>
      <c r="F575" s="44">
        <f>(STDEV(F571:F572)/100)</f>
        <v>0.011101576464628797</v>
      </c>
      <c r="G575" s="45"/>
    </row>
    <row r="576" spans="5:7" ht="16.5">
      <c r="E576" s="34" t="s">
        <v>599</v>
      </c>
      <c r="F576" s="44">
        <f>(F575/SQRT(COUNT(F571:F572)))</f>
        <v>0.007850000000000001</v>
      </c>
      <c r="G576" s="45"/>
    </row>
    <row r="577" ht="16.5"/>
    <row r="578" spans="1:17" ht="16.5">
      <c r="A578" s="15" t="s">
        <v>569</v>
      </c>
      <c r="B578" s="15" t="s">
        <v>89</v>
      </c>
      <c r="C578" s="9" t="s">
        <v>75</v>
      </c>
      <c r="D578" s="9" t="s">
        <v>58</v>
      </c>
      <c r="E578" s="35" t="s">
        <v>90</v>
      </c>
      <c r="F578" s="42">
        <v>5.25</v>
      </c>
      <c r="I578" s="33">
        <v>1</v>
      </c>
      <c r="J578" s="27" t="s">
        <v>91</v>
      </c>
      <c r="K578" s="11" t="s">
        <v>108</v>
      </c>
      <c r="L578" s="9" t="s">
        <v>214</v>
      </c>
      <c r="P578" s="9" t="s">
        <v>19</v>
      </c>
      <c r="Q578" s="16" t="s">
        <v>92</v>
      </c>
    </row>
    <row r="579" spans="1:17" ht="16.5">
      <c r="A579" s="15" t="s">
        <v>569</v>
      </c>
      <c r="B579" s="15" t="s">
        <v>89</v>
      </c>
      <c r="C579" s="9" t="s">
        <v>75</v>
      </c>
      <c r="D579" s="9" t="s">
        <v>58</v>
      </c>
      <c r="E579" s="32">
        <v>0.41</v>
      </c>
      <c r="F579" s="42">
        <v>4.1</v>
      </c>
      <c r="H579" s="9" t="s">
        <v>80</v>
      </c>
      <c r="I579" s="33">
        <v>1</v>
      </c>
      <c r="J579" s="27">
        <v>3</v>
      </c>
      <c r="K579" s="11" t="s">
        <v>204</v>
      </c>
      <c r="L579" s="9" t="s">
        <v>228</v>
      </c>
      <c r="P579" s="9" t="s">
        <v>32</v>
      </c>
      <c r="Q579" s="16" t="s">
        <v>81</v>
      </c>
    </row>
    <row r="580" spans="1:17" ht="16.5">
      <c r="A580" s="15" t="s">
        <v>569</v>
      </c>
      <c r="B580" s="15" t="s">
        <v>89</v>
      </c>
      <c r="C580" s="9" t="s">
        <v>75</v>
      </c>
      <c r="D580" s="9" t="s">
        <v>58</v>
      </c>
      <c r="E580" s="32">
        <v>0.327</v>
      </c>
      <c r="F580" s="42">
        <v>3.27</v>
      </c>
      <c r="H580" s="9" t="s">
        <v>80</v>
      </c>
      <c r="I580" s="33">
        <v>1</v>
      </c>
      <c r="J580" s="27">
        <v>3</v>
      </c>
      <c r="K580" s="11" t="s">
        <v>204</v>
      </c>
      <c r="L580" s="9" t="s">
        <v>231</v>
      </c>
      <c r="P580" s="9" t="s">
        <v>32</v>
      </c>
      <c r="Q580" s="16" t="s">
        <v>81</v>
      </c>
    </row>
    <row r="581" spans="1:17" ht="16.5">
      <c r="A581" s="15" t="s">
        <v>569</v>
      </c>
      <c r="B581" s="15" t="s">
        <v>89</v>
      </c>
      <c r="C581" s="9" t="s">
        <v>75</v>
      </c>
      <c r="F581" s="42">
        <v>5</v>
      </c>
      <c r="I581" s="33">
        <v>1</v>
      </c>
      <c r="K581" s="11" t="s">
        <v>206</v>
      </c>
      <c r="L581" s="9" t="s">
        <v>205</v>
      </c>
      <c r="P581" s="9" t="s">
        <v>52</v>
      </c>
      <c r="Q581" s="16" t="s">
        <v>375</v>
      </c>
    </row>
    <row r="582" spans="1:18" ht="16.5">
      <c r="A582" s="15" t="s">
        <v>569</v>
      </c>
      <c r="B582" s="15" t="s">
        <v>89</v>
      </c>
      <c r="C582" s="9" t="s">
        <v>75</v>
      </c>
      <c r="D582" s="9" t="s">
        <v>23</v>
      </c>
      <c r="F582" s="42">
        <v>10</v>
      </c>
      <c r="I582" s="33">
        <v>1</v>
      </c>
      <c r="J582" s="27" t="s">
        <v>14</v>
      </c>
      <c r="K582" s="11" t="s">
        <v>206</v>
      </c>
      <c r="L582" s="9" t="s">
        <v>300</v>
      </c>
      <c r="P582" s="9" t="s">
        <v>52</v>
      </c>
      <c r="Q582" s="16" t="s">
        <v>301</v>
      </c>
      <c r="R582" s="9" t="s">
        <v>315</v>
      </c>
    </row>
    <row r="583" spans="1:18" ht="16.5">
      <c r="A583" s="15" t="s">
        <v>569</v>
      </c>
      <c r="B583" s="15" t="s">
        <v>89</v>
      </c>
      <c r="C583" s="9" t="s">
        <v>75</v>
      </c>
      <c r="D583" s="9" t="s">
        <v>23</v>
      </c>
      <c r="F583" s="42">
        <v>8.75</v>
      </c>
      <c r="I583" s="33">
        <v>1</v>
      </c>
      <c r="J583" s="27" t="s">
        <v>14</v>
      </c>
      <c r="K583" s="11" t="s">
        <v>206</v>
      </c>
      <c r="L583" s="9" t="s">
        <v>308</v>
      </c>
      <c r="P583" s="9" t="s">
        <v>52</v>
      </c>
      <c r="Q583" s="16" t="s">
        <v>301</v>
      </c>
      <c r="R583" s="9" t="s">
        <v>315</v>
      </c>
    </row>
    <row r="584" spans="1:18" ht="16.5">
      <c r="A584" s="15" t="s">
        <v>569</v>
      </c>
      <c r="B584" s="15" t="s">
        <v>89</v>
      </c>
      <c r="C584" s="9" t="s">
        <v>75</v>
      </c>
      <c r="D584" s="9" t="s">
        <v>23</v>
      </c>
      <c r="F584" s="42">
        <v>7.5</v>
      </c>
      <c r="I584" s="33">
        <v>1</v>
      </c>
      <c r="J584" s="27" t="s">
        <v>14</v>
      </c>
      <c r="K584" s="11" t="s">
        <v>306</v>
      </c>
      <c r="L584" s="9" t="s">
        <v>307</v>
      </c>
      <c r="P584" s="9" t="s">
        <v>32</v>
      </c>
      <c r="Q584" s="16" t="s">
        <v>301</v>
      </c>
      <c r="R584" s="9" t="s">
        <v>315</v>
      </c>
    </row>
    <row r="585" spans="1:18" ht="16.5">
      <c r="A585" s="15" t="s">
        <v>569</v>
      </c>
      <c r="B585" s="15" t="s">
        <v>89</v>
      </c>
      <c r="C585" s="9" t="s">
        <v>75</v>
      </c>
      <c r="D585" s="9" t="s">
        <v>17</v>
      </c>
      <c r="F585" s="42">
        <v>4.3</v>
      </c>
      <c r="H585" s="9" t="s">
        <v>46</v>
      </c>
      <c r="I585" s="33">
        <v>2</v>
      </c>
      <c r="J585" s="27" t="s">
        <v>331</v>
      </c>
      <c r="K585" s="11" t="s">
        <v>93</v>
      </c>
      <c r="L585" s="9" t="s">
        <v>332</v>
      </c>
      <c r="M585" s="9" t="s">
        <v>333</v>
      </c>
      <c r="N585" s="9">
        <v>12.44</v>
      </c>
      <c r="O585" s="9">
        <v>69.93</v>
      </c>
      <c r="P585" s="9" t="s">
        <v>19</v>
      </c>
      <c r="Q585" s="16" t="s">
        <v>334</v>
      </c>
      <c r="R585" s="9" t="s">
        <v>335</v>
      </c>
    </row>
    <row r="586" spans="1:17" ht="16.5">
      <c r="A586" s="15" t="s">
        <v>569</v>
      </c>
      <c r="B586" s="15" t="s">
        <v>89</v>
      </c>
      <c r="C586" s="9" t="s">
        <v>75</v>
      </c>
      <c r="D586" s="9" t="s">
        <v>17</v>
      </c>
      <c r="F586" s="42">
        <v>4.6</v>
      </c>
      <c r="H586" s="9" t="s">
        <v>46</v>
      </c>
      <c r="I586" s="33">
        <v>2</v>
      </c>
      <c r="J586" s="27" t="s">
        <v>331</v>
      </c>
      <c r="K586" s="11" t="s">
        <v>93</v>
      </c>
      <c r="L586" s="9" t="s">
        <v>336</v>
      </c>
      <c r="M586" s="9" t="s">
        <v>337</v>
      </c>
      <c r="N586" s="9">
        <v>12.46</v>
      </c>
      <c r="O586" s="9">
        <v>69.97</v>
      </c>
      <c r="P586" s="9" t="s">
        <v>19</v>
      </c>
      <c r="Q586" s="16" t="s">
        <v>334</v>
      </c>
    </row>
    <row r="587" spans="1:21" s="9" customFormat="1" ht="16.5">
      <c r="A587" s="15" t="s">
        <v>569</v>
      </c>
      <c r="B587" s="15" t="s">
        <v>89</v>
      </c>
      <c r="C587" s="9" t="s">
        <v>75</v>
      </c>
      <c r="D587" s="9" t="s">
        <v>58</v>
      </c>
      <c r="E587" s="32">
        <v>0.318</v>
      </c>
      <c r="F587" s="42">
        <v>3.18</v>
      </c>
      <c r="G587" s="43"/>
      <c r="H587" s="9" t="s">
        <v>82</v>
      </c>
      <c r="I587" s="33">
        <v>2</v>
      </c>
      <c r="J587" s="27">
        <v>6</v>
      </c>
      <c r="K587" s="11" t="s">
        <v>204</v>
      </c>
      <c r="L587" s="9" t="s">
        <v>230</v>
      </c>
      <c r="P587" s="9" t="s">
        <v>32</v>
      </c>
      <c r="Q587" s="16" t="s">
        <v>81</v>
      </c>
      <c r="S587" s="16"/>
      <c r="T587" s="10"/>
      <c r="U587" s="8"/>
    </row>
    <row r="588" spans="1:21" s="9" customFormat="1" ht="16.5">
      <c r="A588" s="15" t="s">
        <v>569</v>
      </c>
      <c r="B588" s="15" t="s">
        <v>89</v>
      </c>
      <c r="C588" s="9" t="s">
        <v>75</v>
      </c>
      <c r="D588" s="9" t="s">
        <v>58</v>
      </c>
      <c r="E588" s="32">
        <v>0.424</v>
      </c>
      <c r="F588" s="42">
        <v>4.24</v>
      </c>
      <c r="G588" s="43"/>
      <c r="H588" s="9" t="s">
        <v>83</v>
      </c>
      <c r="I588" s="33">
        <v>2</v>
      </c>
      <c r="J588" s="27">
        <v>6</v>
      </c>
      <c r="K588" s="11" t="s">
        <v>204</v>
      </c>
      <c r="L588" s="9" t="s">
        <v>232</v>
      </c>
      <c r="P588" s="9" t="s">
        <v>32</v>
      </c>
      <c r="Q588" s="16" t="s">
        <v>81</v>
      </c>
      <c r="S588" s="16"/>
      <c r="T588" s="10"/>
      <c r="U588" s="8"/>
    </row>
    <row r="589" spans="1:21" s="9" customFormat="1" ht="16.5">
      <c r="A589" s="15" t="s">
        <v>569</v>
      </c>
      <c r="B589" s="15" t="s">
        <v>89</v>
      </c>
      <c r="C589" s="9" t="s">
        <v>75</v>
      </c>
      <c r="D589" s="9" t="s">
        <v>58</v>
      </c>
      <c r="E589" s="32">
        <v>0.308</v>
      </c>
      <c r="F589" s="42">
        <v>3.08</v>
      </c>
      <c r="G589" s="43"/>
      <c r="H589" s="9" t="s">
        <v>84</v>
      </c>
      <c r="I589" s="33">
        <v>2</v>
      </c>
      <c r="J589" s="27">
        <v>6</v>
      </c>
      <c r="K589" s="11" t="s">
        <v>204</v>
      </c>
      <c r="L589" s="9" t="s">
        <v>229</v>
      </c>
      <c r="P589" s="9" t="s">
        <v>32</v>
      </c>
      <c r="Q589" s="16" t="s">
        <v>81</v>
      </c>
      <c r="S589" s="16"/>
      <c r="T589" s="10"/>
      <c r="U589" s="8"/>
    </row>
    <row r="590" spans="1:21" s="9" customFormat="1" ht="16.5">
      <c r="A590" s="15" t="s">
        <v>569</v>
      </c>
      <c r="B590" s="15" t="s">
        <v>89</v>
      </c>
      <c r="C590" s="9" t="s">
        <v>75</v>
      </c>
      <c r="D590" s="9" t="s">
        <v>58</v>
      </c>
      <c r="E590" s="32">
        <v>0.289</v>
      </c>
      <c r="F590" s="42">
        <v>2.89</v>
      </c>
      <c r="G590" s="43"/>
      <c r="H590" s="9" t="s">
        <v>85</v>
      </c>
      <c r="I590" s="33">
        <v>2</v>
      </c>
      <c r="J590" s="27">
        <v>20</v>
      </c>
      <c r="K590" s="11" t="s">
        <v>204</v>
      </c>
      <c r="L590" s="9" t="s">
        <v>86</v>
      </c>
      <c r="P590" s="9" t="s">
        <v>32</v>
      </c>
      <c r="Q590" s="16" t="s">
        <v>81</v>
      </c>
      <c r="S590" s="16"/>
      <c r="T590" s="10"/>
      <c r="U590" s="8"/>
    </row>
    <row r="591" spans="1:21" s="9" customFormat="1" ht="16.5">
      <c r="A591" s="15" t="s">
        <v>569</v>
      </c>
      <c r="B591" s="15" t="s">
        <v>89</v>
      </c>
      <c r="C591" s="9" t="s">
        <v>75</v>
      </c>
      <c r="D591" s="9" t="s">
        <v>58</v>
      </c>
      <c r="E591" s="32">
        <v>0.252</v>
      </c>
      <c r="F591" s="42">
        <v>2.52</v>
      </c>
      <c r="G591" s="43"/>
      <c r="H591" s="9" t="s">
        <v>87</v>
      </c>
      <c r="I591" s="33">
        <v>2</v>
      </c>
      <c r="J591" s="27">
        <v>32</v>
      </c>
      <c r="K591" s="11" t="s">
        <v>204</v>
      </c>
      <c r="L591" s="9" t="s">
        <v>88</v>
      </c>
      <c r="P591" s="9" t="s">
        <v>32</v>
      </c>
      <c r="Q591" s="16" t="s">
        <v>81</v>
      </c>
      <c r="S591" s="16"/>
      <c r="T591" s="10"/>
      <c r="U591" s="8"/>
    </row>
    <row r="592" spans="1:21" s="9" customFormat="1" ht="16.5">
      <c r="A592" s="15"/>
      <c r="B592" s="15"/>
      <c r="E592" s="34" t="s">
        <v>577</v>
      </c>
      <c r="F592" s="44">
        <f>AVERAGE(F578:F591)</f>
        <v>4.905714285714285</v>
      </c>
      <c r="G592" s="45"/>
      <c r="I592" s="33"/>
      <c r="J592" s="27"/>
      <c r="K592" s="11"/>
      <c r="Q592" s="16"/>
      <c r="S592" s="16"/>
      <c r="T592" s="10"/>
      <c r="U592" s="8"/>
    </row>
    <row r="593" spans="1:21" s="9" customFormat="1" ht="16.5">
      <c r="A593" s="15"/>
      <c r="B593" s="15"/>
      <c r="E593" s="34" t="s">
        <v>578</v>
      </c>
      <c r="F593" s="44">
        <f>F592/10</f>
        <v>0.4905714285714285</v>
      </c>
      <c r="G593" s="45"/>
      <c r="I593" s="33"/>
      <c r="J593" s="27"/>
      <c r="K593" s="11"/>
      <c r="Q593" s="16"/>
      <c r="S593" s="16"/>
      <c r="T593" s="10"/>
      <c r="U593" s="8"/>
    </row>
    <row r="594" spans="1:21" s="9" customFormat="1" ht="16.5">
      <c r="A594" s="15"/>
      <c r="B594" s="15"/>
      <c r="E594" s="34" t="s">
        <v>597</v>
      </c>
      <c r="F594" s="44">
        <f>(STDEV(F578:F591)/100)</f>
        <v>0.02285108023993327</v>
      </c>
      <c r="G594" s="45"/>
      <c r="I594" s="33"/>
      <c r="J594" s="27"/>
      <c r="K594" s="11"/>
      <c r="Q594" s="16"/>
      <c r="S594" s="16"/>
      <c r="T594" s="10"/>
      <c r="U594" s="8"/>
    </row>
    <row r="595" spans="1:21" s="9" customFormat="1" ht="16.5">
      <c r="A595" s="15"/>
      <c r="B595" s="15"/>
      <c r="E595" s="34" t="s">
        <v>599</v>
      </c>
      <c r="F595" s="44">
        <f>(F594/SQRT(COUNT(F578:F591)))</f>
        <v>0.006107208083965026</v>
      </c>
      <c r="G595" s="45"/>
      <c r="I595" s="33"/>
      <c r="J595" s="27"/>
      <c r="K595" s="11"/>
      <c r="Q595" s="16"/>
      <c r="S595" s="16"/>
      <c r="T595" s="10"/>
      <c r="U595" s="8"/>
    </row>
    <row r="596" spans="1:21" s="9" customFormat="1" ht="16.5">
      <c r="A596" s="15"/>
      <c r="B596" s="15"/>
      <c r="E596" s="32"/>
      <c r="F596" s="42"/>
      <c r="G596" s="43"/>
      <c r="I596" s="33"/>
      <c r="J596" s="27"/>
      <c r="K596" s="11"/>
      <c r="Q596" s="16"/>
      <c r="S596" s="16"/>
      <c r="T596" s="10"/>
      <c r="U596" s="8"/>
    </row>
    <row r="597" spans="1:21" s="9" customFormat="1" ht="16.5">
      <c r="A597" s="15" t="s">
        <v>196</v>
      </c>
      <c r="B597" s="15" t="s">
        <v>197</v>
      </c>
      <c r="C597" s="9" t="s">
        <v>113</v>
      </c>
      <c r="D597" s="9" t="s">
        <v>23</v>
      </c>
      <c r="E597" s="32"/>
      <c r="F597" s="42">
        <v>2.37</v>
      </c>
      <c r="G597" s="43"/>
      <c r="I597" s="33">
        <v>1</v>
      </c>
      <c r="J597" s="27" t="s">
        <v>14</v>
      </c>
      <c r="K597" s="11" t="s">
        <v>206</v>
      </c>
      <c r="L597" s="9" t="s">
        <v>319</v>
      </c>
      <c r="P597" s="9" t="s">
        <v>52</v>
      </c>
      <c r="Q597" s="16" t="s">
        <v>301</v>
      </c>
      <c r="R597" s="9" t="s">
        <v>393</v>
      </c>
      <c r="S597" s="16"/>
      <c r="T597" s="10"/>
      <c r="U597" s="8"/>
    </row>
    <row r="598" spans="1:21" s="9" customFormat="1" ht="16.5">
      <c r="A598" s="15" t="s">
        <v>196</v>
      </c>
      <c r="B598" s="15" t="s">
        <v>197</v>
      </c>
      <c r="C598" s="9" t="s">
        <v>113</v>
      </c>
      <c r="D598" s="9" t="s">
        <v>23</v>
      </c>
      <c r="E598" s="32"/>
      <c r="F598" s="42">
        <v>1.5</v>
      </c>
      <c r="G598" s="43"/>
      <c r="I598" s="33">
        <v>1</v>
      </c>
      <c r="J598" s="27" t="s">
        <v>14</v>
      </c>
      <c r="K598" s="11" t="s">
        <v>206</v>
      </c>
      <c r="L598" s="9" t="s">
        <v>308</v>
      </c>
      <c r="P598" s="9" t="s">
        <v>52</v>
      </c>
      <c r="Q598" s="16" t="s">
        <v>301</v>
      </c>
      <c r="R598" s="9" t="s">
        <v>393</v>
      </c>
      <c r="S598" s="16"/>
      <c r="T598" s="10"/>
      <c r="U598" s="8"/>
    </row>
    <row r="599" spans="1:21" s="9" customFormat="1" ht="16.5">
      <c r="A599" s="15" t="s">
        <v>196</v>
      </c>
      <c r="B599" s="15" t="s">
        <v>197</v>
      </c>
      <c r="C599" s="9" t="s">
        <v>113</v>
      </c>
      <c r="D599" s="9" t="s">
        <v>23</v>
      </c>
      <c r="E599" s="32"/>
      <c r="F599" s="42">
        <v>2.13</v>
      </c>
      <c r="G599" s="43"/>
      <c r="I599" s="33">
        <v>1</v>
      </c>
      <c r="J599" s="27" t="s">
        <v>14</v>
      </c>
      <c r="K599" s="11" t="s">
        <v>306</v>
      </c>
      <c r="L599" s="9" t="s">
        <v>307</v>
      </c>
      <c r="P599" s="9" t="s">
        <v>32</v>
      </c>
      <c r="Q599" s="16" t="s">
        <v>301</v>
      </c>
      <c r="R599" s="9" t="s">
        <v>393</v>
      </c>
      <c r="S599" s="16"/>
      <c r="T599" s="10"/>
      <c r="U599" s="8"/>
    </row>
    <row r="600" spans="1:21" s="9" customFormat="1" ht="16.5">
      <c r="A600" s="15"/>
      <c r="B600" s="15"/>
      <c r="E600" s="34" t="s">
        <v>577</v>
      </c>
      <c r="F600" s="44">
        <f>AVERAGE(F597:F599)</f>
        <v>2</v>
      </c>
      <c r="G600" s="45"/>
      <c r="I600" s="33"/>
      <c r="J600" s="27"/>
      <c r="K600" s="11"/>
      <c r="Q600" s="16"/>
      <c r="S600" s="16"/>
      <c r="T600" s="10"/>
      <c r="U600" s="8"/>
    </row>
    <row r="601" spans="1:21" s="9" customFormat="1" ht="16.5">
      <c r="A601" s="15"/>
      <c r="B601" s="15"/>
      <c r="E601" s="34" t="s">
        <v>578</v>
      </c>
      <c r="F601" s="44">
        <f>F600/10</f>
        <v>0.2</v>
      </c>
      <c r="G601" s="45"/>
      <c r="I601" s="33"/>
      <c r="J601" s="27"/>
      <c r="K601" s="11"/>
      <c r="Q601" s="16"/>
      <c r="S601" s="16"/>
      <c r="T601" s="10"/>
      <c r="U601" s="8"/>
    </row>
    <row r="602" spans="1:21" s="9" customFormat="1" ht="16.5">
      <c r="A602" s="15"/>
      <c r="B602" s="15"/>
      <c r="E602" s="34" t="s">
        <v>597</v>
      </c>
      <c r="F602" s="44">
        <f>(STDEV(F597:F599)/100)</f>
        <v>0.004493328387732196</v>
      </c>
      <c r="G602" s="45"/>
      <c r="I602" s="33"/>
      <c r="J602" s="27"/>
      <c r="K602" s="11"/>
      <c r="Q602" s="16"/>
      <c r="S602" s="16"/>
      <c r="T602" s="10"/>
      <c r="U602" s="8"/>
    </row>
    <row r="603" spans="1:21" s="9" customFormat="1" ht="16.5">
      <c r="A603" s="15"/>
      <c r="B603" s="15"/>
      <c r="E603" s="34" t="s">
        <v>599</v>
      </c>
      <c r="F603" s="44">
        <f>(F602/SQRT(COUNT(F597:F599)))</f>
        <v>0.0025942243542145704</v>
      </c>
      <c r="G603" s="45"/>
      <c r="I603" s="33"/>
      <c r="J603" s="27"/>
      <c r="K603" s="11"/>
      <c r="Q603" s="16"/>
      <c r="S603" s="16"/>
      <c r="T603" s="10"/>
      <c r="U603" s="8"/>
    </row>
    <row r="604" spans="1:21" s="9" customFormat="1" ht="16.5">
      <c r="A604" s="15"/>
      <c r="B604" s="15"/>
      <c r="E604" s="32"/>
      <c r="F604" s="42"/>
      <c r="G604" s="43"/>
      <c r="I604" s="33"/>
      <c r="J604" s="27"/>
      <c r="K604" s="11"/>
      <c r="Q604" s="16"/>
      <c r="S604" s="16"/>
      <c r="T604" s="10"/>
      <c r="U604" s="8"/>
    </row>
    <row r="605" spans="1:21" s="9" customFormat="1" ht="16.5">
      <c r="A605" s="15" t="s">
        <v>196</v>
      </c>
      <c r="B605" s="15" t="s">
        <v>199</v>
      </c>
      <c r="C605" s="9" t="s">
        <v>75</v>
      </c>
      <c r="D605" s="9" t="s">
        <v>58</v>
      </c>
      <c r="E605" s="35" t="s">
        <v>201</v>
      </c>
      <c r="F605" s="42">
        <v>4.6</v>
      </c>
      <c r="G605" s="43"/>
      <c r="I605" s="33">
        <v>1</v>
      </c>
      <c r="J605" s="27" t="s">
        <v>91</v>
      </c>
      <c r="K605" s="11" t="s">
        <v>108</v>
      </c>
      <c r="L605" s="9" t="s">
        <v>214</v>
      </c>
      <c r="P605" s="9" t="s">
        <v>19</v>
      </c>
      <c r="Q605" s="16" t="s">
        <v>92</v>
      </c>
      <c r="R605" s="9" t="s">
        <v>330</v>
      </c>
      <c r="S605" s="16"/>
      <c r="T605" s="10"/>
      <c r="U605" s="8"/>
    </row>
    <row r="606" spans="1:21" s="9" customFormat="1" ht="16.5">
      <c r="A606" s="15" t="s">
        <v>196</v>
      </c>
      <c r="B606" s="15" t="s">
        <v>199</v>
      </c>
      <c r="C606" s="9" t="s">
        <v>75</v>
      </c>
      <c r="D606" s="9" t="s">
        <v>58</v>
      </c>
      <c r="E606" s="32"/>
      <c r="F606" s="42">
        <v>4.3</v>
      </c>
      <c r="G606" s="43"/>
      <c r="I606" s="33">
        <v>1</v>
      </c>
      <c r="J606" s="27">
        <v>4</v>
      </c>
      <c r="K606" s="11" t="s">
        <v>265</v>
      </c>
      <c r="L606" s="9" t="s">
        <v>342</v>
      </c>
      <c r="M606" s="9" t="s">
        <v>287</v>
      </c>
      <c r="N606" s="9" t="s">
        <v>413</v>
      </c>
      <c r="O606" s="9" t="s">
        <v>414</v>
      </c>
      <c r="P606" s="9" t="s">
        <v>19</v>
      </c>
      <c r="Q606" s="16" t="s">
        <v>343</v>
      </c>
      <c r="S606" s="16"/>
      <c r="T606" s="10"/>
      <c r="U606" s="8"/>
    </row>
    <row r="607" spans="1:21" s="9" customFormat="1" ht="16.5">
      <c r="A607" s="15" t="s">
        <v>196</v>
      </c>
      <c r="B607" s="15" t="s">
        <v>199</v>
      </c>
      <c r="C607" s="9" t="s">
        <v>75</v>
      </c>
      <c r="D607" s="9" t="s">
        <v>58</v>
      </c>
      <c r="E607" s="32"/>
      <c r="F607" s="42">
        <v>4.2</v>
      </c>
      <c r="G607" s="43"/>
      <c r="I607" s="33">
        <v>1</v>
      </c>
      <c r="J607" s="27">
        <v>3</v>
      </c>
      <c r="K607" s="11" t="s">
        <v>265</v>
      </c>
      <c r="L607" s="9" t="s">
        <v>349</v>
      </c>
      <c r="M607" s="9" t="s">
        <v>348</v>
      </c>
      <c r="N607" s="9" t="s">
        <v>421</v>
      </c>
      <c r="O607" s="9" t="s">
        <v>422</v>
      </c>
      <c r="P607" s="9" t="s">
        <v>19</v>
      </c>
      <c r="Q607" s="16" t="s">
        <v>343</v>
      </c>
      <c r="S607" s="16"/>
      <c r="T607" s="10"/>
      <c r="U607" s="8"/>
    </row>
    <row r="608" spans="1:21" s="9" customFormat="1" ht="16.5">
      <c r="A608" s="15" t="s">
        <v>196</v>
      </c>
      <c r="B608" s="15" t="s">
        <v>199</v>
      </c>
      <c r="C608" s="9" t="s">
        <v>75</v>
      </c>
      <c r="D608" s="9" t="s">
        <v>23</v>
      </c>
      <c r="E608" s="32"/>
      <c r="F608" s="42">
        <v>2.5</v>
      </c>
      <c r="G608" s="43"/>
      <c r="I608" s="33">
        <v>1</v>
      </c>
      <c r="J608" s="27" t="s">
        <v>14</v>
      </c>
      <c r="K608" s="11" t="s">
        <v>306</v>
      </c>
      <c r="L608" s="9" t="s">
        <v>307</v>
      </c>
      <c r="P608" s="9" t="s">
        <v>32</v>
      </c>
      <c r="Q608" s="16" t="s">
        <v>301</v>
      </c>
      <c r="S608" s="16"/>
      <c r="T608" s="10"/>
      <c r="U608" s="8"/>
    </row>
    <row r="609" spans="1:21" s="9" customFormat="1" ht="16.5">
      <c r="A609" s="15" t="s">
        <v>196</v>
      </c>
      <c r="B609" s="15" t="s">
        <v>199</v>
      </c>
      <c r="C609" s="9" t="s">
        <v>75</v>
      </c>
      <c r="D609" s="9" t="s">
        <v>23</v>
      </c>
      <c r="E609" s="32"/>
      <c r="F609" s="42">
        <v>5</v>
      </c>
      <c r="G609" s="43"/>
      <c r="I609" s="33">
        <v>1</v>
      </c>
      <c r="J609" s="27" t="s">
        <v>14</v>
      </c>
      <c r="K609" s="11" t="s">
        <v>206</v>
      </c>
      <c r="L609" s="9" t="s">
        <v>308</v>
      </c>
      <c r="P609" s="9" t="s">
        <v>52</v>
      </c>
      <c r="Q609" s="16" t="s">
        <v>301</v>
      </c>
      <c r="S609" s="16"/>
      <c r="T609" s="10"/>
      <c r="U609" s="8"/>
    </row>
    <row r="610" spans="1:21" s="9" customFormat="1" ht="16.5">
      <c r="A610" s="19" t="s">
        <v>196</v>
      </c>
      <c r="B610" s="19" t="s">
        <v>199</v>
      </c>
      <c r="C610" s="9" t="s">
        <v>75</v>
      </c>
      <c r="D610" s="16" t="s">
        <v>23</v>
      </c>
      <c r="E610" s="36"/>
      <c r="F610" s="46">
        <v>3.1</v>
      </c>
      <c r="G610" s="46"/>
      <c r="H610" s="18" t="s">
        <v>451</v>
      </c>
      <c r="I610" s="36">
        <v>1</v>
      </c>
      <c r="J610" s="29" t="s">
        <v>395</v>
      </c>
      <c r="K610" s="20" t="s">
        <v>206</v>
      </c>
      <c r="L610" s="18" t="s">
        <v>443</v>
      </c>
      <c r="M610" s="18"/>
      <c r="N610" s="21" t="s">
        <v>439</v>
      </c>
      <c r="O610" s="21" t="s">
        <v>440</v>
      </c>
      <c r="P610" s="18" t="s">
        <v>19</v>
      </c>
      <c r="Q610" s="18" t="s">
        <v>396</v>
      </c>
      <c r="R610" s="18"/>
      <c r="S610" s="18"/>
      <c r="T610" s="4"/>
      <c r="U610" s="4"/>
    </row>
    <row r="611" spans="1:21" s="9" customFormat="1" ht="16.5">
      <c r="A611" s="19" t="s">
        <v>196</v>
      </c>
      <c r="B611" s="19" t="s">
        <v>199</v>
      </c>
      <c r="C611" s="9" t="s">
        <v>75</v>
      </c>
      <c r="D611" s="16" t="s">
        <v>23</v>
      </c>
      <c r="E611" s="37"/>
      <c r="F611" s="43">
        <v>2.5</v>
      </c>
      <c r="G611" s="43"/>
      <c r="H611" s="18" t="s">
        <v>451</v>
      </c>
      <c r="I611" s="36">
        <v>1</v>
      </c>
      <c r="J611" s="29" t="s">
        <v>395</v>
      </c>
      <c r="K611" s="20" t="s">
        <v>206</v>
      </c>
      <c r="L611" s="16" t="s">
        <v>444</v>
      </c>
      <c r="M611" s="16"/>
      <c r="N611" s="21" t="s">
        <v>445</v>
      </c>
      <c r="O611" s="21" t="s">
        <v>446</v>
      </c>
      <c r="P611" s="18" t="s">
        <v>19</v>
      </c>
      <c r="Q611" s="18" t="s">
        <v>396</v>
      </c>
      <c r="R611" s="16"/>
      <c r="S611" s="16"/>
      <c r="T611" s="10"/>
      <c r="U611" s="10"/>
    </row>
    <row r="612" spans="1:21" s="9" customFormat="1" ht="16.5">
      <c r="A612" s="19" t="s">
        <v>196</v>
      </c>
      <c r="B612" s="19" t="s">
        <v>199</v>
      </c>
      <c r="C612" s="9" t="s">
        <v>75</v>
      </c>
      <c r="D612" s="16" t="s">
        <v>23</v>
      </c>
      <c r="E612" s="37"/>
      <c r="F612" s="43">
        <v>2.2</v>
      </c>
      <c r="G612" s="43"/>
      <c r="H612" s="18" t="s">
        <v>451</v>
      </c>
      <c r="I612" s="36">
        <v>1</v>
      </c>
      <c r="J612" s="29" t="s">
        <v>395</v>
      </c>
      <c r="K612" s="20" t="s">
        <v>206</v>
      </c>
      <c r="L612" s="16" t="s">
        <v>442</v>
      </c>
      <c r="M612" s="16"/>
      <c r="N612" s="21" t="s">
        <v>447</v>
      </c>
      <c r="O612" s="21" t="s">
        <v>448</v>
      </c>
      <c r="P612" s="18" t="s">
        <v>19</v>
      </c>
      <c r="Q612" s="18" t="s">
        <v>396</v>
      </c>
      <c r="R612" s="16"/>
      <c r="S612" s="16"/>
      <c r="T612" s="10"/>
      <c r="U612" s="10"/>
    </row>
    <row r="613" spans="1:21" s="9" customFormat="1" ht="16.5">
      <c r="A613" s="19" t="s">
        <v>196</v>
      </c>
      <c r="B613" s="19" t="s">
        <v>199</v>
      </c>
      <c r="C613" s="9" t="s">
        <v>75</v>
      </c>
      <c r="D613" s="16" t="s">
        <v>23</v>
      </c>
      <c r="E613" s="37"/>
      <c r="F613" s="43">
        <v>2.6</v>
      </c>
      <c r="G613" s="43"/>
      <c r="H613" s="18" t="s">
        <v>451</v>
      </c>
      <c r="I613" s="36">
        <v>1</v>
      </c>
      <c r="J613" s="29" t="s">
        <v>395</v>
      </c>
      <c r="K613" s="20" t="s">
        <v>206</v>
      </c>
      <c r="L613" s="16" t="s">
        <v>441</v>
      </c>
      <c r="M613" s="16"/>
      <c r="N613" s="21" t="s">
        <v>449</v>
      </c>
      <c r="O613" s="21" t="s">
        <v>450</v>
      </c>
      <c r="P613" s="18" t="s">
        <v>19</v>
      </c>
      <c r="Q613" s="18" t="s">
        <v>396</v>
      </c>
      <c r="R613" s="16"/>
      <c r="S613" s="16"/>
      <c r="T613" s="10"/>
      <c r="U613" s="10"/>
    </row>
    <row r="614" spans="1:20" s="9" customFormat="1" ht="16.5">
      <c r="A614" s="15" t="s">
        <v>196</v>
      </c>
      <c r="B614" s="15" t="s">
        <v>199</v>
      </c>
      <c r="C614" s="9" t="s">
        <v>75</v>
      </c>
      <c r="D614" s="9" t="s">
        <v>465</v>
      </c>
      <c r="E614" s="31"/>
      <c r="F614" s="42">
        <v>7.6</v>
      </c>
      <c r="G614" s="43"/>
      <c r="H614" s="9" t="s">
        <v>21</v>
      </c>
      <c r="I614" s="33">
        <v>1</v>
      </c>
      <c r="J614" s="27" t="s">
        <v>560</v>
      </c>
      <c r="K614" s="9" t="s">
        <v>108</v>
      </c>
      <c r="L614" s="9" t="s">
        <v>561</v>
      </c>
      <c r="N614" s="9">
        <v>9.123115</v>
      </c>
      <c r="O614" s="9">
        <v>-79.539569</v>
      </c>
      <c r="Q614" s="9" t="s">
        <v>571</v>
      </c>
      <c r="S614" s="16"/>
      <c r="T614" s="16"/>
    </row>
    <row r="615" spans="1:20" s="9" customFormat="1" ht="16.5">
      <c r="A615" s="15" t="s">
        <v>196</v>
      </c>
      <c r="B615" s="15" t="s">
        <v>199</v>
      </c>
      <c r="C615" s="9" t="s">
        <v>75</v>
      </c>
      <c r="D615" s="9" t="s">
        <v>461</v>
      </c>
      <c r="E615" s="31" t="s">
        <v>563</v>
      </c>
      <c r="F615" s="42">
        <v>4.2</v>
      </c>
      <c r="G615" s="43"/>
      <c r="H615" s="9" t="s">
        <v>564</v>
      </c>
      <c r="I615" s="33">
        <v>1</v>
      </c>
      <c r="J615" s="27" t="s">
        <v>565</v>
      </c>
      <c r="K615" s="9" t="s">
        <v>212</v>
      </c>
      <c r="L615" s="9" t="s">
        <v>562</v>
      </c>
      <c r="N615" s="9">
        <v>16.412375</v>
      </c>
      <c r="O615" s="9">
        <v>-88.231201</v>
      </c>
      <c r="P615" s="9" t="s">
        <v>19</v>
      </c>
      <c r="Q615" s="9" t="s">
        <v>496</v>
      </c>
      <c r="S615" s="16"/>
      <c r="T615" s="16"/>
    </row>
    <row r="616" spans="1:20" s="9" customFormat="1" ht="16.5">
      <c r="A616" s="15" t="s">
        <v>196</v>
      </c>
      <c r="B616" s="15" t="s">
        <v>199</v>
      </c>
      <c r="C616" s="9" t="s">
        <v>75</v>
      </c>
      <c r="D616" s="9" t="s">
        <v>498</v>
      </c>
      <c r="E616" s="31"/>
      <c r="F616" s="42">
        <v>2.11</v>
      </c>
      <c r="G616" s="43"/>
      <c r="I616" s="33">
        <v>1</v>
      </c>
      <c r="J616" s="27">
        <v>3</v>
      </c>
      <c r="K616" s="9" t="s">
        <v>209</v>
      </c>
      <c r="L616" s="9" t="s">
        <v>513</v>
      </c>
      <c r="O616" s="9" t="s">
        <v>514</v>
      </c>
      <c r="P616" s="9" t="s">
        <v>19</v>
      </c>
      <c r="Q616" s="9" t="s">
        <v>515</v>
      </c>
      <c r="S616" s="16"/>
      <c r="T616" s="16"/>
    </row>
    <row r="617" spans="1:20" s="9" customFormat="1" ht="16.5">
      <c r="A617" s="15" t="s">
        <v>196</v>
      </c>
      <c r="B617" s="15" t="s">
        <v>199</v>
      </c>
      <c r="C617" s="9" t="s">
        <v>75</v>
      </c>
      <c r="D617" s="9" t="s">
        <v>498</v>
      </c>
      <c r="E617" s="31"/>
      <c r="F617" s="42">
        <v>2.88</v>
      </c>
      <c r="G617" s="43"/>
      <c r="I617" s="33">
        <v>1</v>
      </c>
      <c r="J617" s="27">
        <v>3</v>
      </c>
      <c r="K617" s="9" t="s">
        <v>209</v>
      </c>
      <c r="L617" s="9" t="s">
        <v>513</v>
      </c>
      <c r="O617" s="9" t="s">
        <v>514</v>
      </c>
      <c r="P617" s="9" t="s">
        <v>19</v>
      </c>
      <c r="Q617" s="9" t="s">
        <v>515</v>
      </c>
      <c r="S617" s="16"/>
      <c r="T617" s="16"/>
    </row>
    <row r="618" spans="1:20" s="9" customFormat="1" ht="16.5">
      <c r="A618" s="15"/>
      <c r="B618" s="15"/>
      <c r="D618" s="7" t="s">
        <v>583</v>
      </c>
      <c r="E618" s="34" t="s">
        <v>577</v>
      </c>
      <c r="F618" s="44">
        <f>AVERAGE(F605:F617)</f>
        <v>3.6761538461538468</v>
      </c>
      <c r="G618" s="45"/>
      <c r="I618" s="33"/>
      <c r="J618" s="27"/>
      <c r="S618" s="16"/>
      <c r="T618" s="16"/>
    </row>
    <row r="619" spans="1:20" s="9" customFormat="1" ht="16.5">
      <c r="A619" s="15"/>
      <c r="B619" s="15"/>
      <c r="E619" s="34" t="s">
        <v>578</v>
      </c>
      <c r="F619" s="44">
        <f>F618/10</f>
        <v>0.3676153846153847</v>
      </c>
      <c r="G619" s="45"/>
      <c r="I619" s="33"/>
      <c r="J619" s="27"/>
      <c r="S619" s="16"/>
      <c r="T619" s="16"/>
    </row>
    <row r="620" spans="1:20" s="9" customFormat="1" ht="16.5">
      <c r="A620" s="15"/>
      <c r="B620" s="15"/>
      <c r="E620" s="34" t="s">
        <v>597</v>
      </c>
      <c r="F620" s="44">
        <f>(STDEV(F605:F617)/100)</f>
        <v>0.015401057239766475</v>
      </c>
      <c r="G620" s="45"/>
      <c r="I620" s="33"/>
      <c r="J620" s="27"/>
      <c r="S620" s="16"/>
      <c r="T620" s="16"/>
    </row>
    <row r="621" spans="1:20" s="9" customFormat="1" ht="16.5">
      <c r="A621" s="15"/>
      <c r="B621" s="15"/>
      <c r="E621" s="34" t="s">
        <v>599</v>
      </c>
      <c r="F621" s="44">
        <f>(F620/SQRT(COUNT(F605:F617)))</f>
        <v>0.004271484736487225</v>
      </c>
      <c r="G621" s="45"/>
      <c r="I621" s="33"/>
      <c r="J621" s="27"/>
      <c r="S621" s="16"/>
      <c r="T621" s="16"/>
    </row>
    <row r="622" spans="1:20" s="9" customFormat="1" ht="16.5">
      <c r="A622" s="15"/>
      <c r="B622" s="15"/>
      <c r="E622" s="31"/>
      <c r="F622" s="42"/>
      <c r="G622" s="43"/>
      <c r="I622" s="33"/>
      <c r="J622" s="27"/>
      <c r="S622" s="16"/>
      <c r="T622" s="16"/>
    </row>
    <row r="623" spans="1:17" ht="16.5">
      <c r="A623" s="15" t="s">
        <v>196</v>
      </c>
      <c r="B623" s="15" t="s">
        <v>199</v>
      </c>
      <c r="C623" s="9" t="s">
        <v>75</v>
      </c>
      <c r="E623" s="32">
        <v>0.31</v>
      </c>
      <c r="F623" s="42">
        <v>3.1</v>
      </c>
      <c r="I623" s="33">
        <v>2</v>
      </c>
      <c r="J623" s="27">
        <v>6.1</v>
      </c>
      <c r="K623" s="11" t="s">
        <v>207</v>
      </c>
      <c r="L623" s="9" t="s">
        <v>61</v>
      </c>
      <c r="P623" s="9" t="s">
        <v>19</v>
      </c>
      <c r="Q623" s="16" t="s">
        <v>62</v>
      </c>
    </row>
    <row r="624" spans="1:17" ht="16.5">
      <c r="A624" s="15" t="s">
        <v>196</v>
      </c>
      <c r="B624" s="15" t="s">
        <v>199</v>
      </c>
      <c r="C624" s="9" t="s">
        <v>75</v>
      </c>
      <c r="E624" s="32">
        <v>0.26</v>
      </c>
      <c r="F624" s="42">
        <v>2.6</v>
      </c>
      <c r="I624" s="33">
        <v>2</v>
      </c>
      <c r="J624" s="27">
        <v>12.2</v>
      </c>
      <c r="K624" s="11" t="s">
        <v>207</v>
      </c>
      <c r="L624" s="9" t="s">
        <v>61</v>
      </c>
      <c r="P624" s="9" t="s">
        <v>19</v>
      </c>
      <c r="Q624" s="16" t="s">
        <v>62</v>
      </c>
    </row>
    <row r="625" spans="1:17" ht="16.5">
      <c r="A625" s="15" t="s">
        <v>196</v>
      </c>
      <c r="B625" s="15" t="s">
        <v>199</v>
      </c>
      <c r="C625" s="9" t="s">
        <v>75</v>
      </c>
      <c r="E625" s="32">
        <v>0.25</v>
      </c>
      <c r="F625" s="42">
        <v>2.5</v>
      </c>
      <c r="I625" s="33">
        <v>2</v>
      </c>
      <c r="J625" s="27">
        <v>18.3</v>
      </c>
      <c r="K625" s="11" t="s">
        <v>207</v>
      </c>
      <c r="L625" s="9" t="s">
        <v>61</v>
      </c>
      <c r="P625" s="9" t="s">
        <v>19</v>
      </c>
      <c r="Q625" s="16" t="s">
        <v>62</v>
      </c>
    </row>
    <row r="626" spans="1:17" ht="16.5">
      <c r="A626" s="15" t="s">
        <v>196</v>
      </c>
      <c r="B626" s="15" t="s">
        <v>199</v>
      </c>
      <c r="C626" s="9" t="s">
        <v>75</v>
      </c>
      <c r="E626" s="32">
        <v>0.23</v>
      </c>
      <c r="F626" s="42">
        <v>2.3</v>
      </c>
      <c r="I626" s="33">
        <v>2</v>
      </c>
      <c r="J626" s="27">
        <v>24.4</v>
      </c>
      <c r="K626" s="11" t="s">
        <v>207</v>
      </c>
      <c r="L626" s="9" t="s">
        <v>61</v>
      </c>
      <c r="P626" s="9" t="s">
        <v>19</v>
      </c>
      <c r="Q626" s="16" t="s">
        <v>62</v>
      </c>
    </row>
    <row r="627" spans="1:17" ht="16.5">
      <c r="A627" s="15" t="s">
        <v>196</v>
      </c>
      <c r="B627" s="15" t="s">
        <v>199</v>
      </c>
      <c r="C627" s="9" t="s">
        <v>75</v>
      </c>
      <c r="E627" s="32">
        <v>0.15</v>
      </c>
      <c r="F627" s="42">
        <v>1.5</v>
      </c>
      <c r="I627" s="33">
        <v>2</v>
      </c>
      <c r="J627" s="27">
        <v>39.7</v>
      </c>
      <c r="K627" s="11" t="s">
        <v>207</v>
      </c>
      <c r="L627" s="9" t="s">
        <v>61</v>
      </c>
      <c r="P627" s="9" t="s">
        <v>19</v>
      </c>
      <c r="Q627" s="16" t="s">
        <v>62</v>
      </c>
    </row>
    <row r="628" spans="1:17" ht="16.5">
      <c r="A628" s="15" t="s">
        <v>196</v>
      </c>
      <c r="B628" s="15" t="s">
        <v>199</v>
      </c>
      <c r="C628" s="9" t="s">
        <v>75</v>
      </c>
      <c r="D628" s="9" t="s">
        <v>58</v>
      </c>
      <c r="E628" s="32" t="s">
        <v>74</v>
      </c>
      <c r="F628" s="42">
        <v>7.5</v>
      </c>
      <c r="H628" s="9" t="s">
        <v>21</v>
      </c>
      <c r="I628" s="33">
        <v>2</v>
      </c>
      <c r="J628" s="27">
        <v>10</v>
      </c>
      <c r="K628" s="11" t="s">
        <v>41</v>
      </c>
      <c r="L628" s="9" t="s">
        <v>211</v>
      </c>
      <c r="P628" s="9" t="s">
        <v>19</v>
      </c>
      <c r="Q628" s="16" t="s">
        <v>60</v>
      </c>
    </row>
    <row r="629" spans="1:17" ht="16.5">
      <c r="A629" s="15" t="s">
        <v>196</v>
      </c>
      <c r="B629" s="15" t="s">
        <v>199</v>
      </c>
      <c r="C629" s="9" t="s">
        <v>75</v>
      </c>
      <c r="D629" s="9" t="s">
        <v>58</v>
      </c>
      <c r="E629" s="32" t="s">
        <v>198</v>
      </c>
      <c r="F629" s="42">
        <v>3.45</v>
      </c>
      <c r="H629" s="9" t="s">
        <v>21</v>
      </c>
      <c r="I629" s="33">
        <v>2</v>
      </c>
      <c r="J629" s="27">
        <v>20</v>
      </c>
      <c r="K629" s="11" t="s">
        <v>41</v>
      </c>
      <c r="L629" s="9" t="s">
        <v>211</v>
      </c>
      <c r="P629" s="9" t="s">
        <v>19</v>
      </c>
      <c r="Q629" s="16" t="s">
        <v>60</v>
      </c>
    </row>
    <row r="630" spans="1:17" ht="16.5">
      <c r="A630" s="15" t="s">
        <v>196</v>
      </c>
      <c r="B630" s="15" t="s">
        <v>199</v>
      </c>
      <c r="C630" s="9" t="s">
        <v>75</v>
      </c>
      <c r="D630" s="9" t="s">
        <v>65</v>
      </c>
      <c r="E630" s="32" t="s">
        <v>200</v>
      </c>
      <c r="F630" s="42">
        <v>4.75</v>
      </c>
      <c r="I630" s="33">
        <v>2</v>
      </c>
      <c r="J630" s="27" t="s">
        <v>67</v>
      </c>
      <c r="K630" s="11" t="s">
        <v>24</v>
      </c>
      <c r="L630" s="9" t="s">
        <v>24</v>
      </c>
      <c r="P630" s="9" t="s">
        <v>19</v>
      </c>
      <c r="Q630" s="16" t="s">
        <v>68</v>
      </c>
    </row>
    <row r="631" spans="1:17" ht="16.5">
      <c r="A631" s="15" t="s">
        <v>196</v>
      </c>
      <c r="B631" s="15" t="s">
        <v>199</v>
      </c>
      <c r="C631" s="9" t="s">
        <v>75</v>
      </c>
      <c r="D631" s="9" t="s">
        <v>58</v>
      </c>
      <c r="F631" s="42">
        <v>4.2</v>
      </c>
      <c r="I631" s="33">
        <v>2</v>
      </c>
      <c r="J631" s="27">
        <v>7</v>
      </c>
      <c r="K631" s="11" t="s">
        <v>265</v>
      </c>
      <c r="L631" s="9" t="s">
        <v>344</v>
      </c>
      <c r="M631" s="9" t="s">
        <v>345</v>
      </c>
      <c r="N631" s="9" t="s">
        <v>415</v>
      </c>
      <c r="O631" s="9" t="s">
        <v>416</v>
      </c>
      <c r="P631" s="9" t="s">
        <v>19</v>
      </c>
      <c r="Q631" s="16" t="s">
        <v>343</v>
      </c>
    </row>
    <row r="632" spans="1:17" ht="16.5">
      <c r="A632" s="15" t="s">
        <v>196</v>
      </c>
      <c r="B632" s="15" t="s">
        <v>199</v>
      </c>
      <c r="C632" s="9" t="s">
        <v>75</v>
      </c>
      <c r="D632" s="9" t="s">
        <v>58</v>
      </c>
      <c r="F632" s="42">
        <v>3.8</v>
      </c>
      <c r="I632" s="33">
        <v>2</v>
      </c>
      <c r="J632" s="27">
        <v>7</v>
      </c>
      <c r="K632" s="11" t="s">
        <v>265</v>
      </c>
      <c r="L632" s="9" t="s">
        <v>346</v>
      </c>
      <c r="M632" s="9" t="s">
        <v>287</v>
      </c>
      <c r="N632" s="9" t="s">
        <v>417</v>
      </c>
      <c r="O632" s="9" t="s">
        <v>418</v>
      </c>
      <c r="P632" s="9" t="s">
        <v>19</v>
      </c>
      <c r="Q632" s="16" t="s">
        <v>343</v>
      </c>
    </row>
    <row r="633" spans="1:17" ht="16.5">
      <c r="A633" s="15" t="s">
        <v>196</v>
      </c>
      <c r="B633" s="15" t="s">
        <v>199</v>
      </c>
      <c r="C633" s="9" t="s">
        <v>75</v>
      </c>
      <c r="D633" s="9" t="s">
        <v>58</v>
      </c>
      <c r="F633" s="42">
        <v>3.5</v>
      </c>
      <c r="I633" s="33">
        <v>2</v>
      </c>
      <c r="J633" s="27">
        <v>8</v>
      </c>
      <c r="K633" s="11" t="s">
        <v>265</v>
      </c>
      <c r="L633" s="9" t="s">
        <v>347</v>
      </c>
      <c r="M633" s="9" t="s">
        <v>348</v>
      </c>
      <c r="N633" s="9" t="s">
        <v>419</v>
      </c>
      <c r="O633" s="9" t="s">
        <v>420</v>
      </c>
      <c r="P633" s="9" t="s">
        <v>19</v>
      </c>
      <c r="Q633" s="16" t="s">
        <v>343</v>
      </c>
    </row>
    <row r="634" spans="1:17" ht="16.5">
      <c r="A634" s="15" t="s">
        <v>196</v>
      </c>
      <c r="B634" s="15" t="s">
        <v>199</v>
      </c>
      <c r="C634" s="9" t="s">
        <v>75</v>
      </c>
      <c r="D634" s="9" t="s">
        <v>23</v>
      </c>
      <c r="F634" s="42">
        <v>7.73</v>
      </c>
      <c r="H634" s="9" t="s">
        <v>21</v>
      </c>
      <c r="I634" s="33">
        <v>2</v>
      </c>
      <c r="J634" s="27" t="s">
        <v>364</v>
      </c>
      <c r="K634" s="11" t="s">
        <v>41</v>
      </c>
      <c r="L634" s="9" t="s">
        <v>365</v>
      </c>
      <c r="N634" s="9" t="s">
        <v>429</v>
      </c>
      <c r="O634" s="9" t="s">
        <v>430</v>
      </c>
      <c r="P634" s="9" t="s">
        <v>19</v>
      </c>
      <c r="Q634" s="16" t="s">
        <v>373</v>
      </c>
    </row>
    <row r="635" spans="1:17" ht="16.5">
      <c r="A635" s="15" t="s">
        <v>196</v>
      </c>
      <c r="B635" s="15" t="s">
        <v>199</v>
      </c>
      <c r="C635" s="9" t="s">
        <v>75</v>
      </c>
      <c r="D635" s="9" t="s">
        <v>23</v>
      </c>
      <c r="F635" s="42">
        <v>7.57</v>
      </c>
      <c r="H635" s="9" t="s">
        <v>21</v>
      </c>
      <c r="I635" s="33">
        <v>2</v>
      </c>
      <c r="J635" s="27" t="s">
        <v>364</v>
      </c>
      <c r="K635" s="11" t="s">
        <v>41</v>
      </c>
      <c r="L635" s="9" t="s">
        <v>366</v>
      </c>
      <c r="N635" s="9" t="s">
        <v>431</v>
      </c>
      <c r="O635" s="9" t="s">
        <v>432</v>
      </c>
      <c r="P635" s="9" t="s">
        <v>19</v>
      </c>
      <c r="Q635" s="16" t="s">
        <v>373</v>
      </c>
    </row>
    <row r="636" spans="1:17" ht="16.5">
      <c r="A636" s="15" t="s">
        <v>196</v>
      </c>
      <c r="B636" s="15" t="s">
        <v>199</v>
      </c>
      <c r="C636" s="9" t="s">
        <v>75</v>
      </c>
      <c r="D636" s="9" t="s">
        <v>23</v>
      </c>
      <c r="F636" s="42">
        <v>7.13</v>
      </c>
      <c r="H636" s="9" t="s">
        <v>21</v>
      </c>
      <c r="I636" s="33">
        <v>2</v>
      </c>
      <c r="J636" s="27" t="s">
        <v>364</v>
      </c>
      <c r="K636" s="11" t="s">
        <v>41</v>
      </c>
      <c r="L636" s="9" t="s">
        <v>367</v>
      </c>
      <c r="N636" s="9" t="s">
        <v>433</v>
      </c>
      <c r="O636" s="9" t="s">
        <v>434</v>
      </c>
      <c r="P636" s="9" t="s">
        <v>19</v>
      </c>
      <c r="Q636" s="16" t="s">
        <v>373</v>
      </c>
    </row>
    <row r="637" spans="1:17" ht="16.5">
      <c r="A637" s="15" t="s">
        <v>196</v>
      </c>
      <c r="B637" s="15" t="s">
        <v>199</v>
      </c>
      <c r="C637" s="9" t="s">
        <v>75</v>
      </c>
      <c r="D637" s="9" t="s">
        <v>23</v>
      </c>
      <c r="F637" s="42">
        <v>7.27</v>
      </c>
      <c r="H637" s="9" t="s">
        <v>21</v>
      </c>
      <c r="I637" s="33">
        <v>2</v>
      </c>
      <c r="J637" s="27" t="s">
        <v>364</v>
      </c>
      <c r="K637" s="11" t="s">
        <v>41</v>
      </c>
      <c r="L637" s="9" t="s">
        <v>368</v>
      </c>
      <c r="N637" s="9" t="s">
        <v>435</v>
      </c>
      <c r="O637" s="9" t="s">
        <v>436</v>
      </c>
      <c r="P637" s="9" t="s">
        <v>19</v>
      </c>
      <c r="Q637" s="16" t="s">
        <v>373</v>
      </c>
    </row>
    <row r="638" spans="1:17" ht="16.5">
      <c r="A638" s="15" t="s">
        <v>196</v>
      </c>
      <c r="B638" s="15" t="s">
        <v>199</v>
      </c>
      <c r="C638" s="9" t="s">
        <v>75</v>
      </c>
      <c r="D638" s="9" t="s">
        <v>23</v>
      </c>
      <c r="F638" s="42">
        <v>7.63</v>
      </c>
      <c r="H638" s="9" t="s">
        <v>21</v>
      </c>
      <c r="I638" s="33">
        <v>2</v>
      </c>
      <c r="J638" s="27" t="s">
        <v>364</v>
      </c>
      <c r="K638" s="11" t="s">
        <v>41</v>
      </c>
      <c r="L638" s="9" t="s">
        <v>369</v>
      </c>
      <c r="N638" s="9" t="s">
        <v>437</v>
      </c>
      <c r="O638" s="9" t="s">
        <v>438</v>
      </c>
      <c r="P638" s="9" t="s">
        <v>19</v>
      </c>
      <c r="Q638" s="16" t="s">
        <v>373</v>
      </c>
    </row>
    <row r="639" spans="3:7" ht="16.5">
      <c r="C639" s="18"/>
      <c r="D639" s="7" t="s">
        <v>583</v>
      </c>
      <c r="E639" s="34" t="s">
        <v>577</v>
      </c>
      <c r="F639" s="44">
        <f>AVERAGE(F623:F638)</f>
        <v>4.783124999999999</v>
      </c>
      <c r="G639" s="45"/>
    </row>
    <row r="640" spans="3:7" ht="16.5">
      <c r="C640" s="18"/>
      <c r="E640" s="34" t="s">
        <v>578</v>
      </c>
      <c r="F640" s="44">
        <f>F639/10</f>
        <v>0.4783124999999999</v>
      </c>
      <c r="G640" s="45"/>
    </row>
    <row r="641" spans="3:7" ht="16.5">
      <c r="C641" s="18"/>
      <c r="E641" s="34" t="s">
        <v>597</v>
      </c>
      <c r="F641" s="44">
        <f>(STDEV(F623:F638)/100)</f>
        <v>0.022820596508417577</v>
      </c>
      <c r="G641" s="45"/>
    </row>
    <row r="642" spans="3:7" ht="16.5">
      <c r="C642" s="18"/>
      <c r="E642" s="34" t="s">
        <v>599</v>
      </c>
      <c r="F642" s="44">
        <f>(F641/SQRT(COUNT(F623:F638)))</f>
        <v>0.005705149127104394</v>
      </c>
      <c r="G642" s="45"/>
    </row>
    <row r="643" ht="16.5">
      <c r="C643" s="18"/>
    </row>
    <row r="644" spans="1:17" ht="16.5">
      <c r="A644" s="15" t="s">
        <v>290</v>
      </c>
      <c r="B644" s="15" t="s">
        <v>291</v>
      </c>
      <c r="C644" s="9" t="s">
        <v>113</v>
      </c>
      <c r="F644" s="42">
        <v>8.9</v>
      </c>
      <c r="H644" s="9" t="s">
        <v>46</v>
      </c>
      <c r="I644" s="33">
        <v>1</v>
      </c>
      <c r="J644" s="27" t="s">
        <v>575</v>
      </c>
      <c r="K644" s="11" t="s">
        <v>206</v>
      </c>
      <c r="L644" s="9" t="s">
        <v>292</v>
      </c>
      <c r="P644" s="9" t="s">
        <v>32</v>
      </c>
      <c r="Q644" s="16" t="s">
        <v>293</v>
      </c>
    </row>
    <row r="645" spans="5:7" ht="16.5">
      <c r="E645" s="34" t="s">
        <v>577</v>
      </c>
      <c r="F645" s="44">
        <f>AVERAGE(F644)</f>
        <v>8.9</v>
      </c>
      <c r="G645" s="45"/>
    </row>
    <row r="646" spans="5:7" ht="16.5">
      <c r="E646" s="34" t="s">
        <v>578</v>
      </c>
      <c r="F646" s="44">
        <f>F645/10</f>
        <v>0.89</v>
      </c>
      <c r="G646" s="45"/>
    </row>
    <row r="647" spans="5:7" ht="16.5">
      <c r="E647" s="34" t="s">
        <v>597</v>
      </c>
      <c r="F647" s="44">
        <v>0</v>
      </c>
      <c r="G647" s="45"/>
    </row>
    <row r="648" spans="5:7" ht="16.5">
      <c r="E648" s="34" t="s">
        <v>599</v>
      </c>
      <c r="F648" s="44">
        <v>0</v>
      </c>
      <c r="G648" s="45"/>
    </row>
    <row r="650" spans="1:17" ht="16.5">
      <c r="A650" s="15" t="s">
        <v>290</v>
      </c>
      <c r="B650" s="15" t="s">
        <v>328</v>
      </c>
      <c r="C650" s="9" t="s">
        <v>113</v>
      </c>
      <c r="D650" s="9" t="s">
        <v>58</v>
      </c>
      <c r="E650" s="32">
        <v>0.15</v>
      </c>
      <c r="F650" s="42">
        <v>1.5</v>
      </c>
      <c r="I650" s="33">
        <v>2</v>
      </c>
      <c r="J650" s="27">
        <v>22</v>
      </c>
      <c r="K650" s="11" t="s">
        <v>206</v>
      </c>
      <c r="L650" s="9" t="s">
        <v>329</v>
      </c>
      <c r="P650" s="9" t="s">
        <v>32</v>
      </c>
      <c r="Q650" s="16" t="s">
        <v>168</v>
      </c>
    </row>
    <row r="651" spans="1:21" ht="16.5">
      <c r="A651" s="15" t="s">
        <v>290</v>
      </c>
      <c r="B651" s="15" t="s">
        <v>328</v>
      </c>
      <c r="C651" s="9" t="s">
        <v>113</v>
      </c>
      <c r="D651" s="9" t="s">
        <v>461</v>
      </c>
      <c r="E651" s="31"/>
      <c r="F651" s="42">
        <v>1.5</v>
      </c>
      <c r="I651" s="33">
        <v>2</v>
      </c>
      <c r="J651" s="27" t="s">
        <v>528</v>
      </c>
      <c r="K651" s="9" t="s">
        <v>206</v>
      </c>
      <c r="L651" s="9" t="s">
        <v>329</v>
      </c>
      <c r="N651" s="9">
        <v>34.34263</v>
      </c>
      <c r="O651" s="9">
        <v>-77.242891</v>
      </c>
      <c r="P651" s="9" t="s">
        <v>32</v>
      </c>
      <c r="Q651" s="9" t="s">
        <v>497</v>
      </c>
      <c r="T651" s="16"/>
      <c r="U651" s="9"/>
    </row>
    <row r="652" spans="1:21" ht="16.5">
      <c r="A652" s="15" t="s">
        <v>290</v>
      </c>
      <c r="B652" s="15" t="s">
        <v>328</v>
      </c>
      <c r="C652" s="9" t="s">
        <v>113</v>
      </c>
      <c r="D652" s="9" t="s">
        <v>461</v>
      </c>
      <c r="E652" s="31"/>
      <c r="F652" s="42">
        <v>5</v>
      </c>
      <c r="I652" s="33">
        <v>2</v>
      </c>
      <c r="J652" s="27" t="s">
        <v>547</v>
      </c>
      <c r="K652" s="9" t="s">
        <v>41</v>
      </c>
      <c r="L652" s="9" t="s">
        <v>211</v>
      </c>
      <c r="P652" s="9" t="s">
        <v>19</v>
      </c>
      <c r="Q652" s="9" t="s">
        <v>566</v>
      </c>
      <c r="T652" s="16"/>
      <c r="U652" s="9"/>
    </row>
    <row r="653" spans="5:21" ht="16.5">
      <c r="E653" s="34" t="s">
        <v>577</v>
      </c>
      <c r="F653" s="44">
        <f>AVERAGE(F650:F652)</f>
        <v>2.6666666666666665</v>
      </c>
      <c r="G653" s="45"/>
      <c r="K653" s="9"/>
      <c r="Q653" s="9"/>
      <c r="T653" s="16"/>
      <c r="U653" s="9"/>
    </row>
    <row r="654" spans="5:21" ht="16.5">
      <c r="E654" s="34" t="s">
        <v>578</v>
      </c>
      <c r="F654" s="44">
        <f>F653/10</f>
        <v>0.26666666666666666</v>
      </c>
      <c r="G654" s="45"/>
      <c r="K654" s="9"/>
      <c r="Q654" s="9"/>
      <c r="T654" s="16"/>
      <c r="U654" s="9"/>
    </row>
    <row r="655" spans="5:21" ht="16.5">
      <c r="E655" s="34" t="s">
        <v>597</v>
      </c>
      <c r="F655" s="44">
        <f>(STDEV(F650:F652)/100)</f>
        <v>0.020207259421636904</v>
      </c>
      <c r="G655" s="45"/>
      <c r="K655" s="9"/>
      <c r="Q655" s="9"/>
      <c r="T655" s="16"/>
      <c r="U655" s="9"/>
    </row>
    <row r="656" spans="5:21" ht="16.5">
      <c r="E656" s="34" t="s">
        <v>599</v>
      </c>
      <c r="F656" s="44">
        <f>(F655/SQRT(COUNT(F650:F652)))</f>
        <v>0.011666666666666669</v>
      </c>
      <c r="G656" s="45"/>
      <c r="K656" s="9"/>
      <c r="Q656" s="9"/>
      <c r="T656" s="16"/>
      <c r="U656" s="9"/>
    </row>
    <row r="657" spans="5:21" ht="16.5">
      <c r="E657" s="31"/>
      <c r="K657" s="9"/>
      <c r="Q657" s="9"/>
      <c r="T657" s="16"/>
      <c r="U657" s="9"/>
    </row>
    <row r="658" spans="1:17" ht="16.5">
      <c r="A658" s="15" t="s">
        <v>202</v>
      </c>
      <c r="B658" s="15" t="s">
        <v>576</v>
      </c>
      <c r="C658" s="9" t="s">
        <v>113</v>
      </c>
      <c r="D658" s="9" t="s">
        <v>567</v>
      </c>
      <c r="E658" s="32">
        <v>0.18</v>
      </c>
      <c r="F658" s="42">
        <v>1.8</v>
      </c>
      <c r="I658" s="33">
        <v>2</v>
      </c>
      <c r="J658" s="27">
        <v>30.5</v>
      </c>
      <c r="K658" s="11" t="s">
        <v>207</v>
      </c>
      <c r="L658" s="9" t="s">
        <v>61</v>
      </c>
      <c r="P658" s="9" t="s">
        <v>19</v>
      </c>
      <c r="Q658" s="16" t="s">
        <v>62</v>
      </c>
    </row>
    <row r="659" spans="1:17" ht="16.5">
      <c r="A659" s="15" t="s">
        <v>202</v>
      </c>
      <c r="B659" s="15" t="s">
        <v>576</v>
      </c>
      <c r="C659" s="9" t="s">
        <v>113</v>
      </c>
      <c r="D659" s="9" t="s">
        <v>58</v>
      </c>
      <c r="E659" s="32">
        <v>0.5</v>
      </c>
      <c r="F659" s="42">
        <v>5</v>
      </c>
      <c r="K659" s="11" t="s">
        <v>41</v>
      </c>
      <c r="L659" s="9" t="s">
        <v>252</v>
      </c>
      <c r="P659" s="9" t="s">
        <v>19</v>
      </c>
      <c r="Q659" s="16" t="s">
        <v>168</v>
      </c>
    </row>
    <row r="660" spans="5:7" ht="16.5">
      <c r="E660" s="34" t="s">
        <v>577</v>
      </c>
      <c r="F660" s="44">
        <f>AVERAGE(F658:F659)</f>
        <v>3.4</v>
      </c>
      <c r="G660" s="45"/>
    </row>
    <row r="661" spans="5:21" ht="16.5">
      <c r="E661" s="34" t="s">
        <v>578</v>
      </c>
      <c r="F661" s="44">
        <f>F660/10</f>
        <v>0.33999999999999997</v>
      </c>
      <c r="G661" s="45"/>
      <c r="T661" s="16"/>
      <c r="U661" s="9"/>
    </row>
    <row r="662" spans="5:21" ht="16.5">
      <c r="E662" s="34" t="s">
        <v>597</v>
      </c>
      <c r="F662" s="44">
        <f>(STDEV(F658:F659)/100)</f>
        <v>0.02262741699796953</v>
      </c>
      <c r="G662" s="45"/>
      <c r="T662" s="16"/>
      <c r="U662" s="9"/>
    </row>
    <row r="663" spans="5:21" ht="16.5">
      <c r="E663" s="34" t="s">
        <v>599</v>
      </c>
      <c r="F663" s="44">
        <f>(F662/SQRT(COUNT(F658:F659)))</f>
        <v>0.016000000000000007</v>
      </c>
      <c r="G663" s="45"/>
      <c r="T663" s="16"/>
      <c r="U663" s="9"/>
    </row>
    <row r="665" spans="5:25" ht="16.5">
      <c r="E665" s="31"/>
      <c r="F665" s="41" t="s">
        <v>598</v>
      </c>
      <c r="G665" s="105" t="s">
        <v>596</v>
      </c>
      <c r="H665" s="33"/>
      <c r="I665" s="27"/>
      <c r="J665" s="9"/>
      <c r="K665" s="9"/>
      <c r="Q665" s="9"/>
      <c r="R665" s="16"/>
      <c r="T665" s="9"/>
      <c r="Y665" s="3"/>
    </row>
    <row r="666" spans="4:25" ht="16.5">
      <c r="D666" s="143" t="s">
        <v>587</v>
      </c>
      <c r="E666" s="143"/>
      <c r="F666" s="47">
        <f>AVERAGE(F567,F554,F253,F181,F172,F66,F59,F33)</f>
        <v>4.16308556547619</v>
      </c>
      <c r="G666" s="47">
        <f>STDEV(F567,F554,F253,F181,F172,F66,F59,F33)</f>
        <v>3.550437603040515</v>
      </c>
      <c r="H666" s="9" t="s">
        <v>592</v>
      </c>
      <c r="I666" s="27"/>
      <c r="J666" s="9"/>
      <c r="K666" s="9"/>
      <c r="Q666" s="9"/>
      <c r="R666" s="16"/>
      <c r="T666" s="9"/>
      <c r="Y666" s="3"/>
    </row>
    <row r="667" spans="4:25" ht="16.5">
      <c r="D667" s="143" t="s">
        <v>586</v>
      </c>
      <c r="E667" s="143"/>
      <c r="F667" s="47">
        <f>AVERAGE(F567,F554,F253,F181,F172)</f>
        <v>1.931475</v>
      </c>
      <c r="G667" s="47">
        <f>STDEV(F567,F554,F253,F181,F172)</f>
        <v>0.3707879742858447</v>
      </c>
      <c r="H667" s="9" t="s">
        <v>592</v>
      </c>
      <c r="I667" s="106"/>
      <c r="J667" s="11"/>
      <c r="K667" s="9"/>
      <c r="P667" s="16"/>
      <c r="Q667" s="9"/>
      <c r="R667" s="16"/>
      <c r="S667" s="10"/>
      <c r="T667" s="8"/>
      <c r="Y667" s="3"/>
    </row>
    <row r="668" spans="4:25" ht="16.5">
      <c r="D668" s="143" t="s">
        <v>593</v>
      </c>
      <c r="E668" s="143"/>
      <c r="F668" s="47">
        <f>AVERAGE(F87)</f>
        <v>0.3063125</v>
      </c>
      <c r="G668" s="47">
        <f>F88</f>
        <v>0.0216711088394972</v>
      </c>
      <c r="H668" s="33"/>
      <c r="I668" s="27"/>
      <c r="J668" s="11"/>
      <c r="K668" s="9"/>
      <c r="P668" s="16"/>
      <c r="Q668" s="9"/>
      <c r="R668" s="16"/>
      <c r="S668" s="10"/>
      <c r="T668" s="8"/>
      <c r="Y668" s="3"/>
    </row>
    <row r="669" spans="4:25" ht="16.5">
      <c r="D669" s="143" t="s">
        <v>594</v>
      </c>
      <c r="E669" s="143"/>
      <c r="F669" s="47">
        <f>AVERAGE(F661,F654,F646,F640,F619,F601,F593,F574,F544,F512,F475,F457,F434,F411,F298,F246,F230,F199,F189,F166,F160,F154,F142,F109)</f>
        <v>0.5065011497327904</v>
      </c>
      <c r="G669" s="47">
        <f>STDEV(F661,F654,F646,F640,F619,F601,F593,F574,F544,F512,F475,F457,F434,F411,F298,F246,F230,F199,F189,F166,F160,F154,F142,F109)</f>
        <v>0.23261162052002723</v>
      </c>
      <c r="H669" s="33"/>
      <c r="I669" s="27"/>
      <c r="J669" s="9"/>
      <c r="K669" s="9"/>
      <c r="Q669" s="9"/>
      <c r="R669" s="16"/>
      <c r="T669" s="9"/>
      <c r="Y669" s="3"/>
    </row>
    <row r="670" spans="4:25" ht="16.5">
      <c r="D670" s="143" t="s">
        <v>595</v>
      </c>
      <c r="E670" s="143"/>
      <c r="F670" s="47">
        <f>AVERAGE(F91:F93)</f>
        <v>4.833333333333333</v>
      </c>
      <c r="G670" s="47">
        <f>STDEV(F91:F93)</f>
        <v>0.5773502691896258</v>
      </c>
      <c r="H670" s="16" t="s">
        <v>946</v>
      </c>
      <c r="I670" s="27"/>
      <c r="J670" s="9"/>
      <c r="K670" s="9"/>
      <c r="Q670" s="9"/>
      <c r="R670" s="16"/>
      <c r="T670" s="9"/>
      <c r="Y670" s="3"/>
    </row>
    <row r="671" ht="16.5">
      <c r="G671" s="45" t="s">
        <v>942</v>
      </c>
    </row>
    <row r="672" spans="4:8" ht="16.5">
      <c r="D672" s="143" t="s">
        <v>587</v>
      </c>
      <c r="E672" s="143"/>
      <c r="G672" s="47">
        <f>(G666/SQRT(COUNT(F558:F565,F548:F552,F250:F251,F176:F179,F170,F63:F64,F48:F57,F37:F47,F2:F31)))</f>
        <v>0.4155472901081419</v>
      </c>
      <c r="H672" s="9" t="s">
        <v>592</v>
      </c>
    </row>
    <row r="673" spans="4:8" ht="16.5">
      <c r="D673" s="143" t="s">
        <v>586</v>
      </c>
      <c r="E673" s="143"/>
      <c r="G673" s="47">
        <f>(G667/SQRT(COUNT(F558:F565,F548:F552,F250:F251,F176:F179,F170)))</f>
        <v>0.08291071157425928</v>
      </c>
      <c r="H673" s="9" t="s">
        <v>592</v>
      </c>
    </row>
    <row r="674" spans="4:8" ht="16.5">
      <c r="D674" s="143" t="s">
        <v>593</v>
      </c>
      <c r="E674" s="143"/>
      <c r="G674" s="47">
        <f>(G668/SQRT(COUNT(F70:F85)))</f>
        <v>0.0054177772098743</v>
      </c>
      <c r="H674" s="33"/>
    </row>
    <row r="675" spans="4:8" ht="16.5">
      <c r="D675" s="143" t="s">
        <v>594</v>
      </c>
      <c r="E675" s="143"/>
      <c r="G675" s="47">
        <f>(G669/SQRT(COUNT(F658:F659,F650:F652,F644,F623:F638,F605:F617,F597:F599,F578:F591,F571:F572,F516:F542,F479:F510,F461:F473,F438:F455,F415:F432,F302:F409,F257:F296,F234:F244,F217:F228,F193:F197,F185:F187,F158,F152,F123:F140,F99:F107)))</f>
        <v>0.01209290231867696</v>
      </c>
      <c r="H675" s="33"/>
    </row>
    <row r="676" spans="4:8" ht="16.5">
      <c r="D676" s="143" t="s">
        <v>595</v>
      </c>
      <c r="E676" s="143"/>
      <c r="G676" s="47">
        <f>(G670/SQRT(COUNT(F91:F93)))</f>
        <v>0.33333333333333337</v>
      </c>
      <c r="H676" s="16" t="s">
        <v>946</v>
      </c>
    </row>
    <row r="681" spans="1:28" s="5" customFormat="1" ht="16.5">
      <c r="A681" s="15"/>
      <c r="B681" s="15"/>
      <c r="C681" s="9"/>
      <c r="D681" s="9"/>
      <c r="E681" s="32"/>
      <c r="F681" s="42"/>
      <c r="G681" s="43"/>
      <c r="H681" s="9"/>
      <c r="I681" s="33"/>
      <c r="J681" s="27"/>
      <c r="K681" s="11"/>
      <c r="L681" s="9"/>
      <c r="M681" s="9"/>
      <c r="N681" s="9"/>
      <c r="O681" s="9"/>
      <c r="P681" s="9"/>
      <c r="Q681" s="16"/>
      <c r="R681" s="9"/>
      <c r="S681" s="16"/>
      <c r="T681" s="10"/>
      <c r="U681" s="8"/>
      <c r="V681" s="4"/>
      <c r="W681" s="4"/>
      <c r="X681" s="4"/>
      <c r="Y681" s="4"/>
      <c r="Z681" s="4"/>
      <c r="AA681" s="4"/>
      <c r="AB681" s="4"/>
    </row>
    <row r="682" spans="1:25" s="12" customFormat="1" ht="16.5">
      <c r="A682" s="15"/>
      <c r="B682" s="15"/>
      <c r="C682" s="9"/>
      <c r="D682" s="9"/>
      <c r="E682" s="32"/>
      <c r="F682" s="42"/>
      <c r="G682" s="43"/>
      <c r="H682" s="9"/>
      <c r="I682" s="33"/>
      <c r="J682" s="27"/>
      <c r="K682" s="11"/>
      <c r="L682" s="9"/>
      <c r="M682" s="9"/>
      <c r="N682" s="9"/>
      <c r="O682" s="9"/>
      <c r="P682" s="9"/>
      <c r="Q682" s="16"/>
      <c r="R682" s="9"/>
      <c r="S682" s="16"/>
      <c r="T682" s="10"/>
      <c r="U682" s="8"/>
      <c r="V682" s="10"/>
      <c r="W682" s="10"/>
      <c r="X682" s="10"/>
      <c r="Y682" s="10"/>
    </row>
    <row r="683" spans="1:25" s="12" customFormat="1" ht="16.5">
      <c r="A683" s="15"/>
      <c r="B683" s="15"/>
      <c r="C683" s="9"/>
      <c r="D683" s="9"/>
      <c r="E683" s="32"/>
      <c r="F683" s="42"/>
      <c r="G683" s="43"/>
      <c r="H683" s="9"/>
      <c r="I683" s="33"/>
      <c r="J683" s="27"/>
      <c r="K683" s="11"/>
      <c r="L683" s="9"/>
      <c r="M683" s="9"/>
      <c r="N683" s="9"/>
      <c r="O683" s="9"/>
      <c r="P683" s="9"/>
      <c r="Q683" s="16"/>
      <c r="R683" s="9"/>
      <c r="S683" s="16"/>
      <c r="T683" s="10"/>
      <c r="U683" s="8"/>
      <c r="V683" s="10"/>
      <c r="W683" s="10"/>
      <c r="X683" s="10"/>
      <c r="Y683" s="10"/>
    </row>
    <row r="684" spans="1:25" s="12" customFormat="1" ht="16.5">
      <c r="A684" s="15"/>
      <c r="B684" s="15"/>
      <c r="C684" s="9"/>
      <c r="D684" s="9"/>
      <c r="E684" s="32"/>
      <c r="F684" s="42"/>
      <c r="G684" s="43"/>
      <c r="H684" s="9"/>
      <c r="I684" s="33"/>
      <c r="J684" s="27"/>
      <c r="K684" s="11"/>
      <c r="L684" s="9"/>
      <c r="M684" s="9"/>
      <c r="N684" s="9"/>
      <c r="O684" s="9"/>
      <c r="P684" s="9"/>
      <c r="Q684" s="16"/>
      <c r="R684" s="9"/>
      <c r="S684" s="16"/>
      <c r="T684" s="10"/>
      <c r="U684" s="8"/>
      <c r="V684" s="10"/>
      <c r="W684" s="10"/>
      <c r="X684" s="10"/>
      <c r="Y684" s="10"/>
    </row>
    <row r="685" spans="1:21" s="9" customFormat="1" ht="16.5">
      <c r="A685" s="15"/>
      <c r="B685" s="15"/>
      <c r="E685" s="32"/>
      <c r="F685" s="42"/>
      <c r="G685" s="43"/>
      <c r="I685" s="33"/>
      <c r="J685" s="27"/>
      <c r="K685" s="17"/>
      <c r="Q685" s="16"/>
      <c r="S685" s="16"/>
      <c r="T685" s="10"/>
      <c r="U685" s="8"/>
    </row>
    <row r="686" spans="1:21" s="9" customFormat="1" ht="16.5">
      <c r="A686" s="15"/>
      <c r="B686" s="15"/>
      <c r="E686" s="32"/>
      <c r="F686" s="42"/>
      <c r="G686" s="43"/>
      <c r="I686" s="33"/>
      <c r="J686" s="27"/>
      <c r="K686" s="11"/>
      <c r="Q686" s="16"/>
      <c r="S686" s="16"/>
      <c r="T686" s="10"/>
      <c r="U686" s="8"/>
    </row>
    <row r="687" spans="1:20" s="9" customFormat="1" ht="16.5">
      <c r="A687" s="15"/>
      <c r="B687" s="15"/>
      <c r="E687" s="31"/>
      <c r="F687" s="42"/>
      <c r="G687" s="43"/>
      <c r="I687" s="33"/>
      <c r="J687" s="27"/>
      <c r="S687" s="16"/>
      <c r="T687" s="16"/>
    </row>
    <row r="688" spans="1:21" s="9" customFormat="1" ht="16.5">
      <c r="A688" s="15"/>
      <c r="B688" s="15"/>
      <c r="E688" s="32"/>
      <c r="F688" s="42"/>
      <c r="G688" s="43"/>
      <c r="I688" s="33"/>
      <c r="J688" s="27"/>
      <c r="K688" s="11"/>
      <c r="Q688" s="16"/>
      <c r="S688" s="16"/>
      <c r="T688" s="10"/>
      <c r="U688" s="8"/>
    </row>
    <row r="691" spans="8:17" ht="16.5">
      <c r="H691" s="3"/>
      <c r="I691" s="40"/>
      <c r="L691" s="11"/>
      <c r="N691" s="3"/>
      <c r="O691" s="3"/>
      <c r="Q691" s="9"/>
    </row>
    <row r="693" spans="1:21" s="9" customFormat="1" ht="16.5">
      <c r="A693" s="15"/>
      <c r="B693" s="15"/>
      <c r="E693" s="32"/>
      <c r="F693" s="42"/>
      <c r="G693" s="43"/>
      <c r="I693" s="33"/>
      <c r="J693" s="27"/>
      <c r="K693" s="11"/>
      <c r="Q693" s="16"/>
      <c r="S693" s="16"/>
      <c r="T693" s="10"/>
      <c r="U693" s="8"/>
    </row>
    <row r="694" spans="1:21" s="9" customFormat="1" ht="16.5">
      <c r="A694" s="15"/>
      <c r="B694" s="15"/>
      <c r="E694" s="32"/>
      <c r="F694" s="42"/>
      <c r="G694" s="43"/>
      <c r="I694" s="33"/>
      <c r="J694" s="27"/>
      <c r="K694" s="11"/>
      <c r="Q694" s="16"/>
      <c r="S694" s="16"/>
      <c r="T694" s="10"/>
      <c r="U694" s="8"/>
    </row>
    <row r="700" spans="1:25" s="12" customFormat="1" ht="16.5">
      <c r="A700" s="22"/>
      <c r="B700" s="22"/>
      <c r="C700" s="16"/>
      <c r="D700" s="16"/>
      <c r="E700" s="37"/>
      <c r="F700" s="43"/>
      <c r="G700" s="43"/>
      <c r="H700" s="16"/>
      <c r="I700" s="33"/>
      <c r="J700" s="28"/>
      <c r="K700" s="23"/>
      <c r="L700" s="16"/>
      <c r="M700" s="16"/>
      <c r="N700" s="16"/>
      <c r="O700" s="16"/>
      <c r="P700" s="16"/>
      <c r="Q700" s="16"/>
      <c r="R700" s="16"/>
      <c r="S700" s="16"/>
      <c r="T700" s="10"/>
      <c r="U700" s="10"/>
      <c r="V700" s="10"/>
      <c r="W700" s="10"/>
      <c r="X700" s="10"/>
      <c r="Y700" s="10"/>
    </row>
  </sheetData>
  <sheetProtection sort="0" autoFilter="0"/>
  <autoFilter ref="A1:S705"/>
  <mergeCells count="10">
    <mergeCell ref="D673:E673"/>
    <mergeCell ref="D674:E674"/>
    <mergeCell ref="D675:E675"/>
    <mergeCell ref="D676:E676"/>
    <mergeCell ref="D666:E666"/>
    <mergeCell ref="D667:E667"/>
    <mergeCell ref="D668:E668"/>
    <mergeCell ref="D669:E669"/>
    <mergeCell ref="D670:E670"/>
    <mergeCell ref="D672:E672"/>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407"/>
  <sheetViews>
    <sheetView zoomScale="90" zoomScaleNormal="90" zoomScalePageLayoutView="0" workbookViewId="0" topLeftCell="A230">
      <selection activeCell="G242" sqref="G242"/>
    </sheetView>
  </sheetViews>
  <sheetFormatPr defaultColWidth="9.140625" defaultRowHeight="15"/>
  <cols>
    <col min="1" max="1" width="11.421875" style="0" customWidth="1"/>
    <col min="2" max="2" width="13.140625" style="1" bestFit="1" customWidth="1"/>
    <col min="3" max="3" width="15.57421875" style="1" bestFit="1" customWidth="1"/>
    <col min="4" max="4" width="17.57421875" style="0" bestFit="1" customWidth="1"/>
    <col min="5" max="5" width="21.00390625" style="0" bestFit="1" customWidth="1"/>
    <col min="6" max="6" width="33.00390625" style="0" customWidth="1"/>
    <col min="7" max="7" width="34.421875" style="95" customWidth="1"/>
    <col min="8" max="8" width="23.7109375" style="104" customWidth="1"/>
    <col min="9" max="9" width="20.00390625" style="0" bestFit="1" customWidth="1"/>
    <col min="10" max="10" width="15.140625" style="93" customWidth="1"/>
    <col min="11" max="11" width="15.7109375" style="94" bestFit="1" customWidth="1"/>
    <col min="12" max="12" width="26.28125" style="0" customWidth="1"/>
    <col min="13" max="14" width="11.421875" style="0" customWidth="1"/>
    <col min="15" max="15" width="16.00390625" style="0" bestFit="1" customWidth="1"/>
    <col min="16" max="16" width="99.421875" style="0" customWidth="1"/>
    <col min="17" max="17" width="62.7109375" style="0" customWidth="1"/>
  </cols>
  <sheetData>
    <row r="1" spans="1:18" ht="16.5">
      <c r="A1" s="81" t="s">
        <v>788</v>
      </c>
      <c r="B1" s="81" t="s">
        <v>0</v>
      </c>
      <c r="C1" s="81" t="s">
        <v>1</v>
      </c>
      <c r="D1" s="81" t="s">
        <v>2</v>
      </c>
      <c r="E1" s="81" t="s">
        <v>3</v>
      </c>
      <c r="F1" s="81" t="s">
        <v>789</v>
      </c>
      <c r="G1" s="82" t="s">
        <v>790</v>
      </c>
      <c r="H1" s="102" t="s">
        <v>12</v>
      </c>
      <c r="I1" s="81" t="s">
        <v>5</v>
      </c>
      <c r="J1" s="83" t="s">
        <v>6</v>
      </c>
      <c r="K1" s="84" t="s">
        <v>203</v>
      </c>
      <c r="L1" s="81" t="s">
        <v>7</v>
      </c>
      <c r="M1" s="81" t="s">
        <v>8</v>
      </c>
      <c r="N1" s="81" t="s">
        <v>9</v>
      </c>
      <c r="O1" s="81" t="s">
        <v>10</v>
      </c>
      <c r="P1" s="81" t="s">
        <v>11</v>
      </c>
      <c r="Q1" s="81" t="s">
        <v>12</v>
      </c>
      <c r="R1" s="81"/>
    </row>
    <row r="2" spans="1:18" ht="16.5">
      <c r="A2" s="80">
        <v>1</v>
      </c>
      <c r="B2" s="79" t="s">
        <v>13</v>
      </c>
      <c r="C2" s="79" t="s">
        <v>15</v>
      </c>
      <c r="D2" s="80" t="s">
        <v>16</v>
      </c>
      <c r="E2" s="80" t="s">
        <v>791</v>
      </c>
      <c r="F2" s="80"/>
      <c r="G2" s="85">
        <v>2.06</v>
      </c>
      <c r="H2" s="46"/>
      <c r="I2" s="80" t="s">
        <v>792</v>
      </c>
      <c r="J2" s="86" t="s">
        <v>793</v>
      </c>
      <c r="K2" s="87" t="s">
        <v>794</v>
      </c>
      <c r="L2" s="80" t="s">
        <v>795</v>
      </c>
      <c r="M2" s="80" t="s">
        <v>796</v>
      </c>
      <c r="N2" s="80" t="s">
        <v>797</v>
      </c>
      <c r="O2" s="80" t="s">
        <v>19</v>
      </c>
      <c r="P2" s="80" t="s">
        <v>798</v>
      </c>
      <c r="Q2" s="80"/>
      <c r="R2" s="80"/>
    </row>
    <row r="3" spans="1:18" ht="16.5">
      <c r="A3" s="80">
        <v>3</v>
      </c>
      <c r="B3" s="79" t="s">
        <v>13</v>
      </c>
      <c r="C3" s="79" t="s">
        <v>15</v>
      </c>
      <c r="D3" s="80" t="s">
        <v>16</v>
      </c>
      <c r="E3" s="80" t="s">
        <v>799</v>
      </c>
      <c r="F3" s="80" t="s">
        <v>800</v>
      </c>
      <c r="G3" s="85">
        <v>1.985</v>
      </c>
      <c r="H3" s="46"/>
      <c r="I3" s="80"/>
      <c r="J3" s="86" t="s">
        <v>801</v>
      </c>
      <c r="K3" s="87" t="s">
        <v>41</v>
      </c>
      <c r="L3" s="80" t="s">
        <v>211</v>
      </c>
      <c r="M3" s="80"/>
      <c r="N3" s="80"/>
      <c r="O3" s="80" t="s">
        <v>19</v>
      </c>
      <c r="P3" s="80" t="s">
        <v>802</v>
      </c>
      <c r="Q3" s="80" t="s">
        <v>803</v>
      </c>
      <c r="R3" s="80"/>
    </row>
    <row r="4" spans="1:18" ht="16.5">
      <c r="A4" s="80">
        <v>4</v>
      </c>
      <c r="B4" s="79" t="s">
        <v>13</v>
      </c>
      <c r="C4" s="79" t="s">
        <v>15</v>
      </c>
      <c r="D4" s="80" t="s">
        <v>16</v>
      </c>
      <c r="E4" s="80"/>
      <c r="F4" s="80" t="s">
        <v>804</v>
      </c>
      <c r="G4" s="85">
        <v>2.3</v>
      </c>
      <c r="H4" s="46"/>
      <c r="I4" s="80"/>
      <c r="J4" s="86" t="s">
        <v>805</v>
      </c>
      <c r="K4" s="87" t="s">
        <v>41</v>
      </c>
      <c r="L4" s="80" t="s">
        <v>211</v>
      </c>
      <c r="M4" s="80"/>
      <c r="N4" s="80"/>
      <c r="O4" s="80" t="s">
        <v>19</v>
      </c>
      <c r="P4" s="80" t="s">
        <v>806</v>
      </c>
      <c r="Q4" s="80" t="s">
        <v>807</v>
      </c>
      <c r="R4" s="80"/>
    </row>
    <row r="5" spans="1:18" ht="16.5">
      <c r="A5" s="80">
        <v>2</v>
      </c>
      <c r="B5" s="79" t="s">
        <v>13</v>
      </c>
      <c r="C5" s="79" t="s">
        <v>15</v>
      </c>
      <c r="D5" s="80" t="s">
        <v>16</v>
      </c>
      <c r="E5" s="80"/>
      <c r="F5" s="80" t="s">
        <v>808</v>
      </c>
      <c r="G5" s="85">
        <v>1.475</v>
      </c>
      <c r="H5" s="46"/>
      <c r="I5" s="80"/>
      <c r="J5" s="86">
        <v>8</v>
      </c>
      <c r="K5" s="87" t="s">
        <v>207</v>
      </c>
      <c r="L5" s="80" t="s">
        <v>809</v>
      </c>
      <c r="M5" s="80"/>
      <c r="N5" s="80"/>
      <c r="O5" s="80" t="s">
        <v>19</v>
      </c>
      <c r="P5" s="80" t="s">
        <v>810</v>
      </c>
      <c r="Q5" s="80" t="s">
        <v>807</v>
      </c>
      <c r="R5" s="80"/>
    </row>
    <row r="6" spans="1:18" ht="16.5">
      <c r="A6" s="80"/>
      <c r="B6" s="79"/>
      <c r="C6" s="79"/>
      <c r="D6" s="80"/>
      <c r="E6" s="80"/>
      <c r="F6" s="88" t="s">
        <v>811</v>
      </c>
      <c r="G6" s="89">
        <f>AVERAGE(G2:G5)</f>
        <v>1.955</v>
      </c>
      <c r="H6" s="102"/>
      <c r="I6" s="80"/>
      <c r="J6" s="86"/>
      <c r="K6" s="87"/>
      <c r="L6" s="80"/>
      <c r="M6" s="80"/>
      <c r="N6" s="80"/>
      <c r="O6" s="80"/>
      <c r="P6" s="80"/>
      <c r="Q6" s="80"/>
      <c r="R6" s="80"/>
    </row>
    <row r="7" spans="1:18" ht="16.5">
      <c r="A7" s="80"/>
      <c r="B7" s="79"/>
      <c r="C7" s="79"/>
      <c r="D7" s="80"/>
      <c r="E7" s="80"/>
      <c r="F7" s="88" t="s">
        <v>812</v>
      </c>
      <c r="G7" s="89">
        <f>STDEV(G2:G5)</f>
        <v>0.3470590727815646</v>
      </c>
      <c r="H7" s="102"/>
      <c r="I7" s="80"/>
      <c r="J7" s="86"/>
      <c r="K7" s="87"/>
      <c r="L7" s="80"/>
      <c r="M7" s="80"/>
      <c r="N7" s="80"/>
      <c r="O7" s="80"/>
      <c r="P7" s="80"/>
      <c r="Q7" s="80"/>
      <c r="R7" s="80"/>
    </row>
    <row r="8" spans="1:18" ht="16.5">
      <c r="A8" s="80"/>
      <c r="B8" s="79"/>
      <c r="C8" s="79"/>
      <c r="D8" s="80"/>
      <c r="E8" s="80"/>
      <c r="F8" s="88" t="s">
        <v>942</v>
      </c>
      <c r="G8" s="89">
        <f>G7/SQRT(COUNT(G2:G5))</f>
        <v>0.1735295363907823</v>
      </c>
      <c r="H8" s="102"/>
      <c r="I8" s="80"/>
      <c r="J8" s="86"/>
      <c r="K8" s="87"/>
      <c r="L8" s="80"/>
      <c r="M8" s="80"/>
      <c r="N8" s="80"/>
      <c r="O8" s="80"/>
      <c r="P8" s="80"/>
      <c r="Q8" s="80"/>
      <c r="R8" s="80"/>
    </row>
    <row r="9" spans="1:18" ht="16.5">
      <c r="A9" s="80"/>
      <c r="B9" s="79"/>
      <c r="C9" s="79"/>
      <c r="D9" s="80"/>
      <c r="E9" s="80"/>
      <c r="F9" s="80"/>
      <c r="G9" s="85"/>
      <c r="H9" s="46"/>
      <c r="I9" s="80"/>
      <c r="J9" s="86"/>
      <c r="K9" s="87"/>
      <c r="L9" s="80"/>
      <c r="M9" s="80"/>
      <c r="N9" s="80"/>
      <c r="O9" s="80"/>
      <c r="P9" s="80"/>
      <c r="Q9" s="80"/>
      <c r="R9" s="80"/>
    </row>
    <row r="10" spans="1:18" ht="16.5">
      <c r="A10" s="80">
        <v>5</v>
      </c>
      <c r="B10" s="79" t="s">
        <v>13</v>
      </c>
      <c r="C10" s="79" t="s">
        <v>43</v>
      </c>
      <c r="D10" s="80" t="s">
        <v>16</v>
      </c>
      <c r="E10" s="80" t="s">
        <v>791</v>
      </c>
      <c r="F10" s="80"/>
      <c r="G10" s="85">
        <v>1.77</v>
      </c>
      <c r="H10" s="46"/>
      <c r="I10" s="80" t="s">
        <v>792</v>
      </c>
      <c r="J10" s="86" t="s">
        <v>793</v>
      </c>
      <c r="K10" s="87" t="s">
        <v>794</v>
      </c>
      <c r="L10" s="80" t="s">
        <v>795</v>
      </c>
      <c r="M10" s="80" t="s">
        <v>796</v>
      </c>
      <c r="N10" s="80" t="s">
        <v>797</v>
      </c>
      <c r="O10" s="80" t="s">
        <v>19</v>
      </c>
      <c r="P10" s="80" t="s">
        <v>798</v>
      </c>
      <c r="Q10" s="80"/>
      <c r="R10" s="80"/>
    </row>
    <row r="11" spans="1:18" ht="16.5">
      <c r="A11" s="80">
        <v>7</v>
      </c>
      <c r="B11" s="79" t="s">
        <v>13</v>
      </c>
      <c r="C11" s="79" t="s">
        <v>43</v>
      </c>
      <c r="D11" s="80" t="s">
        <v>16</v>
      </c>
      <c r="E11" s="80" t="s">
        <v>799</v>
      </c>
      <c r="F11" s="80" t="s">
        <v>813</v>
      </c>
      <c r="G11" s="85">
        <v>1.85</v>
      </c>
      <c r="H11" s="46"/>
      <c r="I11" s="80"/>
      <c r="J11" s="86" t="s">
        <v>814</v>
      </c>
      <c r="K11" s="87" t="s">
        <v>41</v>
      </c>
      <c r="L11" s="80" t="s">
        <v>211</v>
      </c>
      <c r="M11" s="80"/>
      <c r="N11" s="80"/>
      <c r="O11" s="80" t="s">
        <v>19</v>
      </c>
      <c r="P11" s="80" t="s">
        <v>802</v>
      </c>
      <c r="Q11" s="80" t="s">
        <v>807</v>
      </c>
      <c r="R11" s="80"/>
    </row>
    <row r="12" spans="1:18" ht="16.5">
      <c r="A12" s="90"/>
      <c r="B12" s="91" t="s">
        <v>13</v>
      </c>
      <c r="C12" s="91" t="s">
        <v>43</v>
      </c>
      <c r="D12" s="80" t="s">
        <v>16</v>
      </c>
      <c r="E12" s="92" t="s">
        <v>815</v>
      </c>
      <c r="F12" s="92"/>
      <c r="G12" s="85">
        <v>1.89</v>
      </c>
      <c r="H12" s="46"/>
      <c r="I12" s="92"/>
      <c r="J12" s="86"/>
      <c r="K12" s="92" t="s">
        <v>816</v>
      </c>
      <c r="L12" s="92" t="s">
        <v>817</v>
      </c>
      <c r="M12" s="92">
        <v>10.4608219</v>
      </c>
      <c r="N12" s="92">
        <v>-67.8463593</v>
      </c>
      <c r="O12" s="92" t="s">
        <v>19</v>
      </c>
      <c r="P12" s="92" t="s">
        <v>818</v>
      </c>
      <c r="Q12" s="92" t="s">
        <v>819</v>
      </c>
      <c r="R12" s="80"/>
    </row>
    <row r="13" spans="1:18" ht="16.5">
      <c r="A13" s="80">
        <v>6</v>
      </c>
      <c r="B13" s="79" t="s">
        <v>13</v>
      </c>
      <c r="C13" s="79" t="s">
        <v>43</v>
      </c>
      <c r="D13" s="80" t="s">
        <v>16</v>
      </c>
      <c r="E13" s="80"/>
      <c r="F13" s="80"/>
      <c r="G13" s="85">
        <v>2.02</v>
      </c>
      <c r="H13" s="46"/>
      <c r="I13" s="80"/>
      <c r="J13" s="86" t="s">
        <v>331</v>
      </c>
      <c r="K13" s="87"/>
      <c r="L13" s="80"/>
      <c r="M13" s="80"/>
      <c r="N13" s="80"/>
      <c r="O13" s="80" t="s">
        <v>19</v>
      </c>
      <c r="P13" s="80" t="s">
        <v>820</v>
      </c>
      <c r="Q13" s="80"/>
      <c r="R13" s="80"/>
    </row>
    <row r="14" spans="1:18" ht="16.5">
      <c r="A14" s="80">
        <v>8</v>
      </c>
      <c r="B14" s="79" t="s">
        <v>13</v>
      </c>
      <c r="C14" s="79" t="s">
        <v>43</v>
      </c>
      <c r="D14" s="80" t="s">
        <v>16</v>
      </c>
      <c r="E14" s="80"/>
      <c r="F14" s="80" t="s">
        <v>821</v>
      </c>
      <c r="G14" s="85">
        <v>1.615</v>
      </c>
      <c r="H14" s="46"/>
      <c r="I14" s="80"/>
      <c r="J14" s="86" t="s">
        <v>331</v>
      </c>
      <c r="K14" s="87"/>
      <c r="L14" s="80"/>
      <c r="M14" s="80"/>
      <c r="N14" s="80"/>
      <c r="O14" s="80" t="s">
        <v>19</v>
      </c>
      <c r="P14" s="80" t="s">
        <v>822</v>
      </c>
      <c r="Q14" s="80" t="s">
        <v>807</v>
      </c>
      <c r="R14" s="80"/>
    </row>
    <row r="15" spans="1:18" ht="16.5">
      <c r="A15" s="80"/>
      <c r="B15" s="79"/>
      <c r="C15" s="79"/>
      <c r="D15" s="80"/>
      <c r="E15" s="80"/>
      <c r="F15" s="88" t="s">
        <v>811</v>
      </c>
      <c r="G15" s="89">
        <f>AVERAGE(G10:G14)</f>
        <v>1.829</v>
      </c>
      <c r="H15" s="102"/>
      <c r="I15" s="80"/>
      <c r="J15" s="86"/>
      <c r="K15" s="87"/>
      <c r="L15" s="80"/>
      <c r="M15" s="80"/>
      <c r="N15" s="80"/>
      <c r="O15" s="80"/>
      <c r="P15" s="80"/>
      <c r="Q15" s="80"/>
      <c r="R15" s="80"/>
    </row>
    <row r="16" spans="1:18" ht="16.5">
      <c r="A16" s="80"/>
      <c r="B16" s="79"/>
      <c r="C16" s="79"/>
      <c r="D16" s="80"/>
      <c r="E16" s="80"/>
      <c r="F16" s="88" t="s">
        <v>812</v>
      </c>
      <c r="G16" s="89">
        <f>STDEV(G10:G14)</f>
        <v>0.1499333185119305</v>
      </c>
      <c r="H16" s="102"/>
      <c r="I16" s="80"/>
      <c r="J16" s="86"/>
      <c r="K16" s="87"/>
      <c r="L16" s="80"/>
      <c r="M16" s="80"/>
      <c r="N16" s="80"/>
      <c r="O16" s="80"/>
      <c r="P16" s="80"/>
      <c r="Q16" s="80"/>
      <c r="R16" s="80"/>
    </row>
    <row r="17" spans="1:18" ht="16.5">
      <c r="A17" s="80"/>
      <c r="B17" s="79"/>
      <c r="C17" s="79"/>
      <c r="D17" s="80"/>
      <c r="E17" s="80"/>
      <c r="F17" s="88" t="s">
        <v>942</v>
      </c>
      <c r="G17" s="89">
        <f>G16/SQRT(COUNT(G10:G14))</f>
        <v>0.06705221845696084</v>
      </c>
      <c r="H17" s="102"/>
      <c r="I17" s="80"/>
      <c r="J17" s="86"/>
      <c r="K17" s="87"/>
      <c r="L17" s="80"/>
      <c r="M17" s="80"/>
      <c r="N17" s="80"/>
      <c r="O17" s="80"/>
      <c r="P17" s="80"/>
      <c r="Q17" s="80"/>
      <c r="R17" s="80"/>
    </row>
    <row r="18" spans="1:18" ht="16.5">
      <c r="A18" s="80"/>
      <c r="B18" s="79"/>
      <c r="C18" s="79"/>
      <c r="D18" s="80"/>
      <c r="E18" s="80"/>
      <c r="F18" s="80"/>
      <c r="G18" s="85"/>
      <c r="H18" s="46"/>
      <c r="I18" s="80"/>
      <c r="J18" s="86"/>
      <c r="K18" s="87"/>
      <c r="L18" s="80"/>
      <c r="M18" s="80"/>
      <c r="N18" s="80"/>
      <c r="O18" s="80"/>
      <c r="P18" s="80"/>
      <c r="Q18" s="80"/>
      <c r="R18" s="80"/>
    </row>
    <row r="19" spans="1:18" ht="16.5">
      <c r="A19" s="80">
        <v>20</v>
      </c>
      <c r="B19" s="79" t="s">
        <v>55</v>
      </c>
      <c r="C19" s="79" t="s">
        <v>823</v>
      </c>
      <c r="D19" s="80" t="s">
        <v>824</v>
      </c>
      <c r="E19" s="80" t="s">
        <v>791</v>
      </c>
      <c r="F19" s="80"/>
      <c r="G19" s="85">
        <v>1.92</v>
      </c>
      <c r="H19" s="46"/>
      <c r="I19" s="80" t="s">
        <v>792</v>
      </c>
      <c r="J19" s="86" t="s">
        <v>793</v>
      </c>
      <c r="K19" s="87" t="s">
        <v>794</v>
      </c>
      <c r="L19" s="80" t="s">
        <v>795</v>
      </c>
      <c r="M19" s="80" t="s">
        <v>796</v>
      </c>
      <c r="N19" s="80" t="s">
        <v>797</v>
      </c>
      <c r="O19" s="80" t="s">
        <v>19</v>
      </c>
      <c r="P19" s="80" t="s">
        <v>798</v>
      </c>
      <c r="Q19" s="80"/>
      <c r="R19" s="80"/>
    </row>
    <row r="20" spans="1:18" ht="16.5">
      <c r="A20" s="80"/>
      <c r="B20" s="79"/>
      <c r="C20" s="79"/>
      <c r="D20" s="80"/>
      <c r="E20" s="80"/>
      <c r="F20" s="88" t="s">
        <v>811</v>
      </c>
      <c r="G20" s="89">
        <f>AVERAGE(G19)</f>
        <v>1.92</v>
      </c>
      <c r="H20" s="102"/>
      <c r="I20" s="80"/>
      <c r="J20" s="86"/>
      <c r="K20" s="87"/>
      <c r="L20" s="80"/>
      <c r="M20" s="80"/>
      <c r="N20" s="80"/>
      <c r="O20" s="80"/>
      <c r="P20" s="80"/>
      <c r="Q20" s="80"/>
      <c r="R20" s="80"/>
    </row>
    <row r="21" spans="1:18" ht="16.5">
      <c r="A21" s="80"/>
      <c r="B21" s="79"/>
      <c r="C21" s="79"/>
      <c r="D21" s="80"/>
      <c r="E21" s="80"/>
      <c r="F21" s="88" t="s">
        <v>812</v>
      </c>
      <c r="G21" s="89">
        <v>0</v>
      </c>
      <c r="H21" s="102"/>
      <c r="I21" s="80"/>
      <c r="J21" s="86"/>
      <c r="K21" s="87"/>
      <c r="L21" s="80"/>
      <c r="M21" s="80"/>
      <c r="N21" s="80"/>
      <c r="O21" s="80"/>
      <c r="P21" s="80"/>
      <c r="Q21" s="80"/>
      <c r="R21" s="80"/>
    </row>
    <row r="22" spans="1:18" ht="16.5">
      <c r="A22" s="80"/>
      <c r="B22" s="79"/>
      <c r="C22" s="79"/>
      <c r="D22" s="80"/>
      <c r="E22" s="80"/>
      <c r="F22" s="88" t="s">
        <v>942</v>
      </c>
      <c r="G22" s="89">
        <v>0</v>
      </c>
      <c r="H22" s="102"/>
      <c r="I22" s="80"/>
      <c r="J22" s="86"/>
      <c r="K22" s="87"/>
      <c r="L22" s="80"/>
      <c r="M22" s="80"/>
      <c r="N22" s="80"/>
      <c r="O22" s="80"/>
      <c r="P22" s="80"/>
      <c r="Q22" s="80"/>
      <c r="R22" s="80"/>
    </row>
    <row r="23" spans="1:18" ht="16.5">
      <c r="A23" s="80"/>
      <c r="B23" s="79"/>
      <c r="C23" s="79"/>
      <c r="D23" s="80"/>
      <c r="E23" s="80"/>
      <c r="F23" s="80"/>
      <c r="G23" s="85"/>
      <c r="H23" s="46"/>
      <c r="I23" s="80"/>
      <c r="J23" s="86"/>
      <c r="K23" s="87"/>
      <c r="L23" s="80"/>
      <c r="M23" s="80"/>
      <c r="N23" s="80"/>
      <c r="O23" s="80"/>
      <c r="P23" s="80"/>
      <c r="Q23" s="80"/>
      <c r="R23" s="80"/>
    </row>
    <row r="24" spans="1:18" ht="16.5">
      <c r="A24" s="80">
        <v>14</v>
      </c>
      <c r="B24" s="79" t="s">
        <v>55</v>
      </c>
      <c r="C24" s="79" t="s">
        <v>56</v>
      </c>
      <c r="D24" s="80" t="s">
        <v>588</v>
      </c>
      <c r="E24" s="80" t="s">
        <v>791</v>
      </c>
      <c r="F24" s="80" t="s">
        <v>825</v>
      </c>
      <c r="G24" s="85">
        <v>1.87</v>
      </c>
      <c r="H24" s="46"/>
      <c r="I24" s="80"/>
      <c r="J24" s="86" t="s">
        <v>14</v>
      </c>
      <c r="K24" s="87" t="s">
        <v>24</v>
      </c>
      <c r="L24" s="80" t="s">
        <v>24</v>
      </c>
      <c r="M24" s="80"/>
      <c r="N24" s="80"/>
      <c r="O24" s="80" t="s">
        <v>19</v>
      </c>
      <c r="P24" s="80" t="s">
        <v>68</v>
      </c>
      <c r="Q24" s="80"/>
      <c r="R24" s="92"/>
    </row>
    <row r="25" spans="1:18" ht="16.5">
      <c r="A25" s="80">
        <v>9</v>
      </c>
      <c r="B25" s="79" t="s">
        <v>55</v>
      </c>
      <c r="C25" s="79" t="s">
        <v>56</v>
      </c>
      <c r="D25" s="80" t="s">
        <v>588</v>
      </c>
      <c r="E25" s="80" t="s">
        <v>791</v>
      </c>
      <c r="F25" s="80"/>
      <c r="G25" s="85">
        <v>1.91</v>
      </c>
      <c r="H25" s="46"/>
      <c r="I25" s="80"/>
      <c r="J25" s="86">
        <v>5</v>
      </c>
      <c r="K25" s="87" t="s">
        <v>41</v>
      </c>
      <c r="L25" s="80" t="s">
        <v>826</v>
      </c>
      <c r="M25" s="80"/>
      <c r="N25" s="80"/>
      <c r="O25" s="80" t="s">
        <v>19</v>
      </c>
      <c r="P25" s="80" t="s">
        <v>827</v>
      </c>
      <c r="Q25" s="80"/>
      <c r="R25" s="80"/>
    </row>
    <row r="26" spans="1:18" ht="16.5">
      <c r="A26" s="80">
        <v>10</v>
      </c>
      <c r="B26" s="79" t="s">
        <v>55</v>
      </c>
      <c r="C26" s="79" t="s">
        <v>56</v>
      </c>
      <c r="D26" s="80" t="s">
        <v>588</v>
      </c>
      <c r="E26" s="80" t="s">
        <v>791</v>
      </c>
      <c r="F26" s="80"/>
      <c r="G26" s="85">
        <v>1.99</v>
      </c>
      <c r="H26" s="46"/>
      <c r="I26" s="80"/>
      <c r="J26" s="86">
        <v>10</v>
      </c>
      <c r="K26" s="87" t="s">
        <v>41</v>
      </c>
      <c r="L26" s="80" t="s">
        <v>826</v>
      </c>
      <c r="M26" s="80"/>
      <c r="N26" s="80"/>
      <c r="O26" s="80" t="s">
        <v>19</v>
      </c>
      <c r="P26" s="80" t="s">
        <v>827</v>
      </c>
      <c r="Q26" s="80"/>
      <c r="R26" s="80"/>
    </row>
    <row r="27" spans="1:18" ht="16.5">
      <c r="A27" s="80">
        <v>11</v>
      </c>
      <c r="B27" s="79" t="s">
        <v>55</v>
      </c>
      <c r="C27" s="79" t="s">
        <v>56</v>
      </c>
      <c r="D27" s="80" t="s">
        <v>588</v>
      </c>
      <c r="E27" s="80" t="s">
        <v>791</v>
      </c>
      <c r="F27" s="80"/>
      <c r="G27" s="85">
        <v>2.08</v>
      </c>
      <c r="H27" s="46"/>
      <c r="I27" s="80"/>
      <c r="J27" s="86">
        <v>20</v>
      </c>
      <c r="K27" s="87" t="s">
        <v>41</v>
      </c>
      <c r="L27" s="80" t="s">
        <v>826</v>
      </c>
      <c r="M27" s="80"/>
      <c r="N27" s="80"/>
      <c r="O27" s="80" t="s">
        <v>19</v>
      </c>
      <c r="P27" s="80" t="s">
        <v>827</v>
      </c>
      <c r="Q27" s="80"/>
      <c r="R27" s="80"/>
    </row>
    <row r="28" spans="1:18" ht="16.5">
      <c r="A28" s="80">
        <v>12</v>
      </c>
      <c r="B28" s="79" t="s">
        <v>55</v>
      </c>
      <c r="C28" s="79" t="s">
        <v>56</v>
      </c>
      <c r="D28" s="80" t="s">
        <v>588</v>
      </c>
      <c r="E28" s="80" t="s">
        <v>791</v>
      </c>
      <c r="F28" s="80"/>
      <c r="G28" s="85">
        <v>2.14</v>
      </c>
      <c r="H28" s="46"/>
      <c r="I28" s="80"/>
      <c r="J28" s="86">
        <v>30</v>
      </c>
      <c r="K28" s="87" t="s">
        <v>41</v>
      </c>
      <c r="L28" s="80" t="s">
        <v>826</v>
      </c>
      <c r="M28" s="80"/>
      <c r="N28" s="80"/>
      <c r="O28" s="80" t="s">
        <v>19</v>
      </c>
      <c r="P28" s="80" t="s">
        <v>827</v>
      </c>
      <c r="Q28" s="80"/>
      <c r="R28" s="80"/>
    </row>
    <row r="29" spans="1:18" ht="16.5">
      <c r="A29" s="80">
        <v>13</v>
      </c>
      <c r="B29" s="79" t="s">
        <v>55</v>
      </c>
      <c r="C29" s="79" t="s">
        <v>56</v>
      </c>
      <c r="D29" s="80" t="s">
        <v>588</v>
      </c>
      <c r="E29" s="80" t="s">
        <v>828</v>
      </c>
      <c r="F29" s="80"/>
      <c r="G29" s="85">
        <v>1.695</v>
      </c>
      <c r="H29" s="46"/>
      <c r="I29" s="80"/>
      <c r="J29" s="86" t="s">
        <v>829</v>
      </c>
      <c r="K29" s="87" t="s">
        <v>41</v>
      </c>
      <c r="L29" s="80" t="s">
        <v>41</v>
      </c>
      <c r="M29" s="80"/>
      <c r="N29" s="80"/>
      <c r="O29" s="80" t="s">
        <v>19</v>
      </c>
      <c r="P29" s="80" t="s">
        <v>830</v>
      </c>
      <c r="Q29" s="80"/>
      <c r="R29" s="80"/>
    </row>
    <row r="30" spans="6:8" ht="16.5">
      <c r="F30" s="88" t="s">
        <v>811</v>
      </c>
      <c r="G30" s="89">
        <f>AVERAGE(G24:G29)</f>
        <v>1.9475</v>
      </c>
      <c r="H30" s="102"/>
    </row>
    <row r="31" spans="6:8" ht="16.5">
      <c r="F31" s="88" t="s">
        <v>812</v>
      </c>
      <c r="G31" s="89">
        <f>STDEV(G24:G29)</f>
        <v>0.15974197945436885</v>
      </c>
      <c r="H31" s="102"/>
    </row>
    <row r="32" spans="6:8" ht="16.5">
      <c r="F32" s="88" t="s">
        <v>942</v>
      </c>
      <c r="G32" s="89">
        <f>(G31/SQRT(COUNT(G24:G29)))</f>
        <v>0.06521439002755962</v>
      </c>
      <c r="H32" s="102"/>
    </row>
    <row r="33" spans="1:18" ht="16.5">
      <c r="A33" s="80"/>
      <c r="B33" s="79"/>
      <c r="C33" s="79"/>
      <c r="D33" s="80"/>
      <c r="E33" s="80"/>
      <c r="F33" s="80"/>
      <c r="G33" s="85"/>
      <c r="H33" s="46"/>
      <c r="I33" s="80"/>
      <c r="J33" s="86"/>
      <c r="K33" s="87"/>
      <c r="L33" s="80"/>
      <c r="M33" s="80"/>
      <c r="N33" s="80"/>
      <c r="O33" s="80"/>
      <c r="P33" s="80"/>
      <c r="Q33" s="80"/>
      <c r="R33" s="80"/>
    </row>
    <row r="34" spans="1:18" ht="16.5">
      <c r="A34" s="80">
        <v>15</v>
      </c>
      <c r="B34" s="79" t="s">
        <v>55</v>
      </c>
      <c r="C34" s="79" t="s">
        <v>831</v>
      </c>
      <c r="D34" s="80" t="s">
        <v>57</v>
      </c>
      <c r="E34" s="80" t="s">
        <v>791</v>
      </c>
      <c r="F34" s="80"/>
      <c r="G34" s="85">
        <v>2.31</v>
      </c>
      <c r="H34" s="46"/>
      <c r="I34" s="80"/>
      <c r="J34" s="86">
        <v>40</v>
      </c>
      <c r="K34" s="87" t="s">
        <v>41</v>
      </c>
      <c r="L34" s="80" t="s">
        <v>826</v>
      </c>
      <c r="M34" s="80"/>
      <c r="N34" s="80"/>
      <c r="O34" s="80" t="s">
        <v>19</v>
      </c>
      <c r="P34" s="80" t="s">
        <v>827</v>
      </c>
      <c r="Q34" s="80"/>
      <c r="R34" s="80"/>
    </row>
    <row r="35" spans="1:18" ht="16.5">
      <c r="A35" s="80"/>
      <c r="B35" s="79"/>
      <c r="C35" s="79"/>
      <c r="D35" s="80"/>
      <c r="E35" s="80"/>
      <c r="F35" s="88" t="s">
        <v>811</v>
      </c>
      <c r="G35" s="89">
        <f>AVERAGE(G34)</f>
        <v>2.31</v>
      </c>
      <c r="H35" s="102"/>
      <c r="I35" s="80"/>
      <c r="J35" s="86"/>
      <c r="K35" s="87"/>
      <c r="L35" s="80"/>
      <c r="M35" s="80"/>
      <c r="N35" s="80"/>
      <c r="O35" s="80"/>
      <c r="P35" s="80"/>
      <c r="Q35" s="80"/>
      <c r="R35" s="80"/>
    </row>
    <row r="36" spans="1:18" ht="16.5">
      <c r="A36" s="80"/>
      <c r="B36" s="79"/>
      <c r="C36" s="79"/>
      <c r="D36" s="80"/>
      <c r="E36" s="80"/>
      <c r="F36" s="88" t="s">
        <v>812</v>
      </c>
      <c r="G36" s="89">
        <f>G44</f>
        <v>0.3044667469527677</v>
      </c>
      <c r="H36" s="102"/>
      <c r="I36" s="80"/>
      <c r="J36" s="86"/>
      <c r="K36" s="87"/>
      <c r="L36" s="80"/>
      <c r="M36" s="80"/>
      <c r="N36" s="80"/>
      <c r="O36" s="80"/>
      <c r="P36" s="80"/>
      <c r="Q36" s="80"/>
      <c r="R36" s="80"/>
    </row>
    <row r="37" spans="1:18" ht="16.5">
      <c r="A37" s="80"/>
      <c r="B37" s="79"/>
      <c r="C37" s="79"/>
      <c r="D37" s="80"/>
      <c r="E37" s="80"/>
      <c r="F37" s="88" t="s">
        <v>942</v>
      </c>
      <c r="G37" s="89">
        <f>G45</f>
        <v>0.15223337347638385</v>
      </c>
      <c r="H37" s="102"/>
      <c r="I37" s="80"/>
      <c r="J37" s="86"/>
      <c r="K37" s="87"/>
      <c r="L37" s="80"/>
      <c r="M37" s="80"/>
      <c r="N37" s="80"/>
      <c r="O37" s="80"/>
      <c r="P37" s="80"/>
      <c r="Q37" s="80"/>
      <c r="R37" s="80"/>
    </row>
    <row r="38" spans="1:18" ht="16.5">
      <c r="A38" s="80"/>
      <c r="B38" s="79"/>
      <c r="C38" s="79"/>
      <c r="D38" s="80"/>
      <c r="E38" s="80"/>
      <c r="F38" s="80"/>
      <c r="G38" s="85"/>
      <c r="H38" s="46"/>
      <c r="I38" s="80"/>
      <c r="J38" s="86"/>
      <c r="K38" s="87"/>
      <c r="L38" s="80"/>
      <c r="M38" s="80"/>
      <c r="N38" s="80"/>
      <c r="O38" s="80"/>
      <c r="P38" s="80"/>
      <c r="Q38" s="80"/>
      <c r="R38" s="80"/>
    </row>
    <row r="39" spans="1:18" ht="16.5">
      <c r="A39" s="80">
        <v>16</v>
      </c>
      <c r="B39" s="79" t="s">
        <v>55</v>
      </c>
      <c r="C39" s="79" t="s">
        <v>512</v>
      </c>
      <c r="D39" s="80" t="s">
        <v>57</v>
      </c>
      <c r="E39" s="80" t="s">
        <v>791</v>
      </c>
      <c r="F39" s="80"/>
      <c r="G39" s="85">
        <v>2.3</v>
      </c>
      <c r="H39" s="46"/>
      <c r="I39" s="80"/>
      <c r="J39" s="86">
        <v>20</v>
      </c>
      <c r="K39" s="87" t="s">
        <v>41</v>
      </c>
      <c r="L39" s="80" t="s">
        <v>826</v>
      </c>
      <c r="M39" s="80"/>
      <c r="N39" s="80"/>
      <c r="O39" s="80" t="s">
        <v>19</v>
      </c>
      <c r="P39" s="80" t="s">
        <v>827</v>
      </c>
      <c r="Q39" s="80"/>
      <c r="R39" s="80"/>
    </row>
    <row r="40" spans="1:18" ht="16.5">
      <c r="A40" s="80">
        <v>17</v>
      </c>
      <c r="B40" s="79" t="s">
        <v>55</v>
      </c>
      <c r="C40" s="79" t="s">
        <v>512</v>
      </c>
      <c r="D40" s="80" t="s">
        <v>57</v>
      </c>
      <c r="E40" s="80" t="s">
        <v>791</v>
      </c>
      <c r="F40" s="80"/>
      <c r="G40" s="85">
        <v>2.25</v>
      </c>
      <c r="H40" s="46"/>
      <c r="I40" s="80"/>
      <c r="J40" s="86">
        <v>30</v>
      </c>
      <c r="K40" s="87" t="s">
        <v>41</v>
      </c>
      <c r="L40" s="80" t="s">
        <v>826</v>
      </c>
      <c r="M40" s="80"/>
      <c r="N40" s="80"/>
      <c r="O40" s="80" t="s">
        <v>19</v>
      </c>
      <c r="P40" s="80" t="s">
        <v>827</v>
      </c>
      <c r="Q40" s="80"/>
      <c r="R40" s="80"/>
    </row>
    <row r="41" spans="1:18" ht="16.5">
      <c r="A41" s="80">
        <v>18</v>
      </c>
      <c r="B41" s="79" t="s">
        <v>55</v>
      </c>
      <c r="C41" s="79" t="s">
        <v>512</v>
      </c>
      <c r="D41" s="80" t="s">
        <v>57</v>
      </c>
      <c r="E41" s="80" t="s">
        <v>791</v>
      </c>
      <c r="F41" s="80"/>
      <c r="G41" s="85">
        <v>2.31</v>
      </c>
      <c r="H41" s="46"/>
      <c r="I41" s="80"/>
      <c r="J41" s="86">
        <v>40</v>
      </c>
      <c r="K41" s="87" t="s">
        <v>41</v>
      </c>
      <c r="L41" s="80" t="s">
        <v>826</v>
      </c>
      <c r="M41" s="80"/>
      <c r="N41" s="80"/>
      <c r="O41" s="80" t="s">
        <v>19</v>
      </c>
      <c r="P41" s="80" t="s">
        <v>827</v>
      </c>
      <c r="Q41" s="80"/>
      <c r="R41" s="80"/>
    </row>
    <row r="42" spans="1:18" ht="16.5">
      <c r="A42" s="80">
        <v>19</v>
      </c>
      <c r="B42" s="79" t="s">
        <v>55</v>
      </c>
      <c r="C42" s="79" t="s">
        <v>512</v>
      </c>
      <c r="D42" s="80" t="s">
        <v>57</v>
      </c>
      <c r="E42" s="80" t="s">
        <v>828</v>
      </c>
      <c r="F42" s="80"/>
      <c r="G42" s="85">
        <v>1.68</v>
      </c>
      <c r="H42" s="46"/>
      <c r="I42" s="80"/>
      <c r="J42" s="86" t="s">
        <v>832</v>
      </c>
      <c r="K42" s="87" t="s">
        <v>41</v>
      </c>
      <c r="L42" s="80" t="s">
        <v>41</v>
      </c>
      <c r="M42" s="80"/>
      <c r="N42" s="80"/>
      <c r="O42" s="80" t="s">
        <v>19</v>
      </c>
      <c r="P42" s="80" t="s">
        <v>830</v>
      </c>
      <c r="Q42" s="80"/>
      <c r="R42" s="80"/>
    </row>
    <row r="43" spans="1:18" ht="16.5">
      <c r="A43" s="80"/>
      <c r="B43" s="79"/>
      <c r="C43" s="79"/>
      <c r="D43" s="80"/>
      <c r="E43" s="80"/>
      <c r="F43" s="88" t="s">
        <v>811</v>
      </c>
      <c r="G43" s="89">
        <f>AVERAGE(G39:G42)</f>
        <v>2.135</v>
      </c>
      <c r="H43" s="102"/>
      <c r="I43" s="80"/>
      <c r="J43" s="86"/>
      <c r="K43" s="87"/>
      <c r="L43" s="80"/>
      <c r="M43" s="80"/>
      <c r="N43" s="80"/>
      <c r="O43" s="80"/>
      <c r="P43" s="80"/>
      <c r="Q43" s="80"/>
      <c r="R43" s="80"/>
    </row>
    <row r="44" spans="1:18" ht="16.5">
      <c r="A44" s="80"/>
      <c r="B44" s="79"/>
      <c r="C44" s="79"/>
      <c r="D44" s="80"/>
      <c r="E44" s="80"/>
      <c r="F44" s="88" t="s">
        <v>812</v>
      </c>
      <c r="G44" s="89">
        <f>STDEV(G39:G42)</f>
        <v>0.3044667469527677</v>
      </c>
      <c r="H44" s="102"/>
      <c r="I44" s="80"/>
      <c r="J44" s="86"/>
      <c r="K44" s="87"/>
      <c r="L44" s="80"/>
      <c r="M44" s="80"/>
      <c r="N44" s="80"/>
      <c r="O44" s="80"/>
      <c r="P44" s="80"/>
      <c r="Q44" s="80"/>
      <c r="R44" s="80"/>
    </row>
    <row r="45" spans="1:18" ht="16.5">
      <c r="A45" s="80"/>
      <c r="B45" s="79"/>
      <c r="C45" s="79"/>
      <c r="D45" s="80"/>
      <c r="E45" s="80"/>
      <c r="F45" s="88" t="s">
        <v>942</v>
      </c>
      <c r="G45" s="89">
        <f>(G44/SQRT(COUNT(G39:G42)))</f>
        <v>0.15223337347638385</v>
      </c>
      <c r="H45" s="102"/>
      <c r="I45" s="80"/>
      <c r="J45" s="86"/>
      <c r="K45" s="87"/>
      <c r="L45" s="80"/>
      <c r="M45" s="80"/>
      <c r="N45" s="80"/>
      <c r="O45" s="80"/>
      <c r="P45" s="80"/>
      <c r="Q45" s="80"/>
      <c r="R45" s="80"/>
    </row>
    <row r="46" ht="15"/>
    <row r="47" spans="1:18" ht="16.5">
      <c r="A47" s="80">
        <v>21</v>
      </c>
      <c r="B47" s="79" t="s">
        <v>55</v>
      </c>
      <c r="C47" s="79" t="s">
        <v>833</v>
      </c>
      <c r="D47" s="80" t="s">
        <v>57</v>
      </c>
      <c r="E47" s="80" t="s">
        <v>791</v>
      </c>
      <c r="F47" s="80"/>
      <c r="G47" s="85">
        <v>2.46</v>
      </c>
      <c r="H47" s="46"/>
      <c r="I47" s="80"/>
      <c r="J47" s="86">
        <v>30</v>
      </c>
      <c r="K47" s="87" t="s">
        <v>41</v>
      </c>
      <c r="L47" s="80" t="s">
        <v>826</v>
      </c>
      <c r="M47" s="80"/>
      <c r="N47" s="80"/>
      <c r="O47" s="80" t="s">
        <v>19</v>
      </c>
      <c r="P47" s="80" t="s">
        <v>827</v>
      </c>
      <c r="Q47" s="80"/>
      <c r="R47" s="80"/>
    </row>
    <row r="48" spans="1:18" ht="16.5">
      <c r="A48" s="80">
        <v>22</v>
      </c>
      <c r="B48" s="79" t="s">
        <v>55</v>
      </c>
      <c r="C48" s="79" t="s">
        <v>833</v>
      </c>
      <c r="D48" s="80" t="s">
        <v>57</v>
      </c>
      <c r="E48" s="80" t="s">
        <v>791</v>
      </c>
      <c r="F48" s="80"/>
      <c r="G48" s="85">
        <v>2.44</v>
      </c>
      <c r="H48" s="46"/>
      <c r="I48" s="80"/>
      <c r="J48" s="86">
        <v>40</v>
      </c>
      <c r="K48" s="87" t="s">
        <v>41</v>
      </c>
      <c r="L48" s="80" t="s">
        <v>826</v>
      </c>
      <c r="M48" s="80"/>
      <c r="N48" s="80"/>
      <c r="O48" s="80" t="s">
        <v>19</v>
      </c>
      <c r="P48" s="80" t="s">
        <v>827</v>
      </c>
      <c r="Q48" s="80"/>
      <c r="R48" s="80"/>
    </row>
    <row r="49" spans="1:18" ht="16.5">
      <c r="A49" s="80"/>
      <c r="B49" s="79"/>
      <c r="C49" s="79"/>
      <c r="D49" s="80"/>
      <c r="E49" s="80"/>
      <c r="F49" s="88" t="s">
        <v>811</v>
      </c>
      <c r="G49" s="89">
        <f>AVERAGE(G47:G48)</f>
        <v>2.45</v>
      </c>
      <c r="H49" s="102"/>
      <c r="I49" s="80"/>
      <c r="J49" s="86"/>
      <c r="K49" s="87"/>
      <c r="L49" s="80"/>
      <c r="M49" s="80"/>
      <c r="N49" s="80"/>
      <c r="O49" s="80"/>
      <c r="P49" s="80"/>
      <c r="Q49" s="80"/>
      <c r="R49" s="80"/>
    </row>
    <row r="50" spans="1:18" ht="16.5">
      <c r="A50" s="80"/>
      <c r="B50" s="79"/>
      <c r="C50" s="79"/>
      <c r="D50" s="80"/>
      <c r="E50" s="80"/>
      <c r="F50" s="88" t="s">
        <v>812</v>
      </c>
      <c r="G50" s="89">
        <f>STDEV(G47:G48)</f>
        <v>0.014142135623730963</v>
      </c>
      <c r="H50" s="102"/>
      <c r="I50" s="80"/>
      <c r="J50" s="86"/>
      <c r="K50" s="87"/>
      <c r="L50" s="80"/>
      <c r="M50" s="80"/>
      <c r="N50" s="80"/>
      <c r="O50" s="80"/>
      <c r="P50" s="80"/>
      <c r="Q50" s="80"/>
      <c r="R50" s="80"/>
    </row>
    <row r="51" spans="1:18" ht="16.5">
      <c r="A51" s="80"/>
      <c r="B51" s="79"/>
      <c r="C51" s="79"/>
      <c r="D51" s="80"/>
      <c r="E51" s="80"/>
      <c r="F51" s="88" t="s">
        <v>942</v>
      </c>
      <c r="G51" s="89">
        <f>(G50/SQRT(COUNT(G47:G48)))</f>
        <v>0.010000000000000009</v>
      </c>
      <c r="H51" s="102"/>
      <c r="I51" s="80"/>
      <c r="J51" s="86"/>
      <c r="K51" s="87"/>
      <c r="L51" s="80"/>
      <c r="M51" s="80"/>
      <c r="N51" s="80"/>
      <c r="O51" s="80"/>
      <c r="P51" s="80"/>
      <c r="Q51" s="80"/>
      <c r="R51" s="80"/>
    </row>
    <row r="52" spans="1:18" ht="16.5">
      <c r="A52" s="80"/>
      <c r="B52" s="79"/>
      <c r="C52" s="79"/>
      <c r="D52" s="80"/>
      <c r="E52" s="80"/>
      <c r="F52" s="80"/>
      <c r="G52" s="85"/>
      <c r="H52" s="46"/>
      <c r="I52" s="80"/>
      <c r="J52" s="86"/>
      <c r="K52" s="87"/>
      <c r="L52" s="80"/>
      <c r="M52" s="80"/>
      <c r="N52" s="80"/>
      <c r="O52" s="80"/>
      <c r="P52" s="80"/>
      <c r="Q52" s="80"/>
      <c r="R52" s="80"/>
    </row>
    <row r="53" spans="1:18" ht="16.5">
      <c r="A53" s="80">
        <v>24</v>
      </c>
      <c r="B53" s="79" t="s">
        <v>71</v>
      </c>
      <c r="C53" s="79" t="s">
        <v>72</v>
      </c>
      <c r="D53" s="80" t="s">
        <v>75</v>
      </c>
      <c r="E53" s="80"/>
      <c r="F53" s="80"/>
      <c r="G53" s="85">
        <v>0.84</v>
      </c>
      <c r="H53" s="46"/>
      <c r="I53" s="80"/>
      <c r="J53" s="86" t="s">
        <v>575</v>
      </c>
      <c r="K53" s="87" t="s">
        <v>834</v>
      </c>
      <c r="L53" s="80" t="s">
        <v>538</v>
      </c>
      <c r="M53" s="80"/>
      <c r="N53" s="80"/>
      <c r="O53" s="80" t="s">
        <v>19</v>
      </c>
      <c r="P53" s="92" t="s">
        <v>835</v>
      </c>
      <c r="Q53" s="80"/>
      <c r="R53" s="80"/>
    </row>
    <row r="54" spans="1:18" ht="16.5">
      <c r="A54" s="80">
        <v>23</v>
      </c>
      <c r="B54" s="79" t="s">
        <v>71</v>
      </c>
      <c r="C54" s="79" t="s">
        <v>72</v>
      </c>
      <c r="D54" s="80" t="s">
        <v>75</v>
      </c>
      <c r="E54" s="80" t="s">
        <v>791</v>
      </c>
      <c r="F54" s="80"/>
      <c r="G54" s="85">
        <v>0.86</v>
      </c>
      <c r="H54" s="46"/>
      <c r="I54" s="80" t="s">
        <v>792</v>
      </c>
      <c r="J54" s="86" t="s">
        <v>793</v>
      </c>
      <c r="K54" s="87" t="s">
        <v>794</v>
      </c>
      <c r="L54" s="80" t="s">
        <v>795</v>
      </c>
      <c r="M54" s="80" t="s">
        <v>796</v>
      </c>
      <c r="N54" s="80" t="s">
        <v>797</v>
      </c>
      <c r="O54" s="80" t="s">
        <v>19</v>
      </c>
      <c r="P54" s="80" t="s">
        <v>798</v>
      </c>
      <c r="Q54" s="80"/>
      <c r="R54" s="80"/>
    </row>
    <row r="55" spans="1:18" ht="16.5">
      <c r="A55" s="80">
        <v>25</v>
      </c>
      <c r="B55" s="79" t="s">
        <v>71</v>
      </c>
      <c r="C55" s="79" t="s">
        <v>72</v>
      </c>
      <c r="D55" s="80" t="s">
        <v>75</v>
      </c>
      <c r="E55" s="80"/>
      <c r="F55" s="80"/>
      <c r="G55" s="85">
        <v>0.65</v>
      </c>
      <c r="H55" s="46"/>
      <c r="I55" s="80"/>
      <c r="J55" s="86" t="s">
        <v>575</v>
      </c>
      <c r="K55" s="87" t="s">
        <v>41</v>
      </c>
      <c r="L55" s="80" t="s">
        <v>211</v>
      </c>
      <c r="M55" s="80"/>
      <c r="N55" s="80"/>
      <c r="O55" s="80" t="s">
        <v>19</v>
      </c>
      <c r="P55" s="80" t="s">
        <v>806</v>
      </c>
      <c r="Q55" s="80"/>
      <c r="R55" s="80"/>
    </row>
    <row r="56" spans="1:18" ht="16.5">
      <c r="A56" s="80"/>
      <c r="B56" s="79"/>
      <c r="C56" s="79"/>
      <c r="D56" s="80"/>
      <c r="E56" s="80"/>
      <c r="F56" s="88" t="s">
        <v>811</v>
      </c>
      <c r="G56" s="89">
        <f>AVERAGE(G53:G55)</f>
        <v>0.7833333333333333</v>
      </c>
      <c r="H56" s="102"/>
      <c r="I56" s="80"/>
      <c r="J56" s="86"/>
      <c r="K56" s="87"/>
      <c r="L56" s="80"/>
      <c r="M56" s="80"/>
      <c r="N56" s="80"/>
      <c r="O56" s="80"/>
      <c r="P56" s="80"/>
      <c r="Q56" s="80"/>
      <c r="R56" s="80"/>
    </row>
    <row r="57" spans="1:18" ht="16.5">
      <c r="A57" s="80"/>
      <c r="B57" s="79"/>
      <c r="C57" s="79"/>
      <c r="D57" s="80"/>
      <c r="E57" s="80"/>
      <c r="F57" s="88" t="s">
        <v>812</v>
      </c>
      <c r="G57" s="89">
        <f>STDEV(G53:G55)</f>
        <v>0.11590225767142409</v>
      </c>
      <c r="H57" s="102"/>
      <c r="I57" s="80"/>
      <c r="J57" s="86"/>
      <c r="K57" s="87"/>
      <c r="L57" s="80"/>
      <c r="M57" s="80"/>
      <c r="N57" s="80"/>
      <c r="O57" s="80"/>
      <c r="P57" s="80"/>
      <c r="Q57" s="80"/>
      <c r="R57" s="80"/>
    </row>
    <row r="58" spans="1:18" ht="16.5">
      <c r="A58" s="80"/>
      <c r="B58" s="79"/>
      <c r="C58" s="79"/>
      <c r="D58" s="80"/>
      <c r="E58" s="80"/>
      <c r="F58" s="88" t="s">
        <v>942</v>
      </c>
      <c r="G58" s="89">
        <f>(G57/SQRT(COUNT(G53:G55)))</f>
        <v>0.06691619966628207</v>
      </c>
      <c r="H58" s="102"/>
      <c r="I58" s="80"/>
      <c r="J58" s="86"/>
      <c r="K58" s="87"/>
      <c r="L58" s="80"/>
      <c r="M58" s="80"/>
      <c r="N58" s="80"/>
      <c r="O58" s="80"/>
      <c r="P58" s="80"/>
      <c r="Q58" s="80"/>
      <c r="R58" s="80"/>
    </row>
    <row r="59" spans="1:18" ht="16.5">
      <c r="A59" s="80"/>
      <c r="B59" s="79"/>
      <c r="C59" s="79"/>
      <c r="D59" s="80"/>
      <c r="E59" s="80"/>
      <c r="F59" s="80"/>
      <c r="G59" s="85"/>
      <c r="H59" s="46"/>
      <c r="I59" s="80"/>
      <c r="J59" s="86"/>
      <c r="K59" s="87"/>
      <c r="L59" s="80"/>
      <c r="M59" s="80"/>
      <c r="N59" s="80"/>
      <c r="O59" s="80"/>
      <c r="P59" s="80"/>
      <c r="Q59" s="80"/>
      <c r="R59" s="80"/>
    </row>
    <row r="60" spans="1:18" ht="16.5">
      <c r="A60" s="80">
        <v>26</v>
      </c>
      <c r="B60" s="79" t="s">
        <v>304</v>
      </c>
      <c r="C60" s="79" t="s">
        <v>823</v>
      </c>
      <c r="D60" s="80" t="s">
        <v>75</v>
      </c>
      <c r="E60" s="80"/>
      <c r="F60" s="80"/>
      <c r="G60" s="85">
        <v>2.3</v>
      </c>
      <c r="H60" s="46"/>
      <c r="I60" s="80"/>
      <c r="J60" s="86" t="s">
        <v>575</v>
      </c>
      <c r="K60" s="87" t="s">
        <v>41</v>
      </c>
      <c r="L60" s="80" t="s">
        <v>211</v>
      </c>
      <c r="M60" s="80"/>
      <c r="N60" s="80"/>
      <c r="O60" s="80" t="s">
        <v>19</v>
      </c>
      <c r="P60" s="80" t="s">
        <v>806</v>
      </c>
      <c r="Q60" s="80"/>
      <c r="R60" s="80"/>
    </row>
    <row r="61" spans="1:18" ht="16.5">
      <c r="A61" s="90"/>
      <c r="B61" s="91" t="s">
        <v>304</v>
      </c>
      <c r="C61" s="91" t="s">
        <v>305</v>
      </c>
      <c r="D61" s="80" t="s">
        <v>75</v>
      </c>
      <c r="E61" s="92" t="s">
        <v>815</v>
      </c>
      <c r="F61" s="92"/>
      <c r="G61" s="85">
        <v>2.04</v>
      </c>
      <c r="H61" s="46"/>
      <c r="I61" s="92"/>
      <c r="J61" s="86" t="s">
        <v>575</v>
      </c>
      <c r="K61" s="87" t="s">
        <v>834</v>
      </c>
      <c r="L61" s="80" t="s">
        <v>538</v>
      </c>
      <c r="M61" s="92">
        <v>17.346993</v>
      </c>
      <c r="N61" s="92">
        <v>-87.865391</v>
      </c>
      <c r="O61" s="92" t="s">
        <v>19</v>
      </c>
      <c r="P61" s="92" t="s">
        <v>835</v>
      </c>
      <c r="Q61" s="92" t="s">
        <v>819</v>
      </c>
      <c r="R61" s="80"/>
    </row>
    <row r="62" spans="1:18" ht="16.5">
      <c r="A62" s="90"/>
      <c r="B62" s="91"/>
      <c r="C62" s="91"/>
      <c r="D62" s="92"/>
      <c r="E62" s="92"/>
      <c r="F62" s="88" t="s">
        <v>811</v>
      </c>
      <c r="G62" s="89">
        <f>AVERAGE(G60:G61)</f>
        <v>2.17</v>
      </c>
      <c r="H62" s="102"/>
      <c r="I62" s="92"/>
      <c r="J62" s="86"/>
      <c r="K62" s="87"/>
      <c r="L62" s="80"/>
      <c r="M62" s="92"/>
      <c r="N62" s="92"/>
      <c r="O62" s="92"/>
      <c r="P62" s="92"/>
      <c r="Q62" s="92"/>
      <c r="R62" s="80"/>
    </row>
    <row r="63" spans="1:18" ht="16.5">
      <c r="A63" s="90"/>
      <c r="B63" s="91"/>
      <c r="C63" s="91"/>
      <c r="D63" s="92"/>
      <c r="E63" s="92"/>
      <c r="F63" s="88" t="s">
        <v>812</v>
      </c>
      <c r="G63" s="89">
        <f>STDEV(G60:G61)</f>
        <v>0.1838477631085022</v>
      </c>
      <c r="H63" s="102"/>
      <c r="I63" s="92"/>
      <c r="J63" s="86"/>
      <c r="K63" s="87"/>
      <c r="L63" s="80"/>
      <c r="M63" s="92"/>
      <c r="N63" s="92"/>
      <c r="O63" s="92"/>
      <c r="P63" s="92"/>
      <c r="Q63" s="92"/>
      <c r="R63" s="80"/>
    </row>
    <row r="64" spans="1:18" ht="16.5">
      <c r="A64" s="90"/>
      <c r="B64" s="91"/>
      <c r="C64" s="91"/>
      <c r="D64" s="92"/>
      <c r="E64" s="92"/>
      <c r="F64" s="88" t="s">
        <v>942</v>
      </c>
      <c r="G64" s="89">
        <f>(G63/SQRT(COUNT(G60:G61)))</f>
        <v>0.1299999999999999</v>
      </c>
      <c r="H64" s="102"/>
      <c r="I64" s="92"/>
      <c r="J64" s="86"/>
      <c r="K64" s="87"/>
      <c r="L64" s="80"/>
      <c r="M64" s="92"/>
      <c r="N64" s="92"/>
      <c r="O64" s="92"/>
      <c r="P64" s="92"/>
      <c r="Q64" s="92"/>
      <c r="R64" s="80"/>
    </row>
    <row r="65" spans="1:18" ht="16.5">
      <c r="A65" s="90"/>
      <c r="B65" s="91"/>
      <c r="C65" s="91"/>
      <c r="D65" s="92"/>
      <c r="E65" s="92"/>
      <c r="F65" s="92"/>
      <c r="G65" s="85"/>
      <c r="H65" s="46"/>
      <c r="I65" s="92"/>
      <c r="J65" s="86"/>
      <c r="K65" s="87"/>
      <c r="L65" s="80"/>
      <c r="M65" s="92"/>
      <c r="N65" s="92"/>
      <c r="O65" s="92"/>
      <c r="P65" s="92"/>
      <c r="Q65" s="92"/>
      <c r="R65" s="80"/>
    </row>
    <row r="66" spans="1:18" ht="16.5">
      <c r="A66" s="80">
        <v>27</v>
      </c>
      <c r="B66" s="79" t="s">
        <v>77</v>
      </c>
      <c r="C66" s="79" t="s">
        <v>79</v>
      </c>
      <c r="D66" s="80" t="s">
        <v>75</v>
      </c>
      <c r="E66" s="80" t="s">
        <v>836</v>
      </c>
      <c r="F66" s="80"/>
      <c r="G66" s="85">
        <v>1.57</v>
      </c>
      <c r="H66" s="46"/>
      <c r="I66" s="80"/>
      <c r="J66" s="86">
        <v>1</v>
      </c>
      <c r="K66" s="87" t="s">
        <v>204</v>
      </c>
      <c r="L66" s="80" t="s">
        <v>228</v>
      </c>
      <c r="M66" s="80"/>
      <c r="N66" s="80"/>
      <c r="O66" s="80" t="s">
        <v>32</v>
      </c>
      <c r="P66" s="80" t="s">
        <v>837</v>
      </c>
      <c r="Q66" s="80"/>
      <c r="R66" s="80"/>
    </row>
    <row r="67" spans="1:18" ht="16.5">
      <c r="A67" s="90"/>
      <c r="B67" s="91" t="s">
        <v>77</v>
      </c>
      <c r="C67" s="91" t="s">
        <v>79</v>
      </c>
      <c r="D67" s="80" t="s">
        <v>75</v>
      </c>
      <c r="E67" s="92" t="s">
        <v>461</v>
      </c>
      <c r="F67" s="92"/>
      <c r="G67" s="85">
        <v>1.36</v>
      </c>
      <c r="H67" s="46"/>
      <c r="I67" s="92" t="s">
        <v>521</v>
      </c>
      <c r="J67" s="86">
        <v>25</v>
      </c>
      <c r="K67" s="92" t="s">
        <v>204</v>
      </c>
      <c r="L67" s="92" t="s">
        <v>838</v>
      </c>
      <c r="M67" s="92">
        <v>32.36868333</v>
      </c>
      <c r="N67" s="92">
        <v>-64.78976111</v>
      </c>
      <c r="O67" s="92"/>
      <c r="P67" s="92" t="s">
        <v>839</v>
      </c>
      <c r="Q67" s="92" t="s">
        <v>819</v>
      </c>
      <c r="R67" s="80"/>
    </row>
    <row r="68" spans="1:18" ht="16.5">
      <c r="A68" s="90"/>
      <c r="B68" s="91" t="s">
        <v>77</v>
      </c>
      <c r="C68" s="91" t="s">
        <v>79</v>
      </c>
      <c r="D68" s="80" t="s">
        <v>75</v>
      </c>
      <c r="E68" s="92" t="s">
        <v>461</v>
      </c>
      <c r="F68" s="92"/>
      <c r="G68" s="85">
        <v>1.33</v>
      </c>
      <c r="H68" s="46"/>
      <c r="I68" s="92" t="s">
        <v>521</v>
      </c>
      <c r="J68" s="86">
        <v>25</v>
      </c>
      <c r="K68" s="92" t="s">
        <v>204</v>
      </c>
      <c r="L68" s="92" t="s">
        <v>838</v>
      </c>
      <c r="M68" s="92">
        <v>32.36868333</v>
      </c>
      <c r="N68" s="92">
        <v>-64.78976111</v>
      </c>
      <c r="O68" s="92"/>
      <c r="P68" s="92" t="s">
        <v>840</v>
      </c>
      <c r="Q68" s="92" t="s">
        <v>819</v>
      </c>
      <c r="R68" s="80"/>
    </row>
    <row r="69" spans="1:18" ht="16.5">
      <c r="A69" s="90"/>
      <c r="B69" s="91" t="s">
        <v>77</v>
      </c>
      <c r="C69" s="91" t="s">
        <v>79</v>
      </c>
      <c r="D69" s="80" t="s">
        <v>75</v>
      </c>
      <c r="E69" s="92" t="s">
        <v>461</v>
      </c>
      <c r="F69" s="92"/>
      <c r="G69" s="85">
        <v>1.25</v>
      </c>
      <c r="H69" s="46"/>
      <c r="I69" s="92" t="s">
        <v>521</v>
      </c>
      <c r="J69" s="86">
        <v>25</v>
      </c>
      <c r="K69" s="92" t="s">
        <v>204</v>
      </c>
      <c r="L69" s="92" t="s">
        <v>838</v>
      </c>
      <c r="M69" s="92">
        <v>32.36868333</v>
      </c>
      <c r="N69" s="92">
        <v>-64.78976111</v>
      </c>
      <c r="O69" s="92"/>
      <c r="P69" s="92" t="s">
        <v>841</v>
      </c>
      <c r="Q69" s="92" t="s">
        <v>819</v>
      </c>
      <c r="R69" s="80"/>
    </row>
    <row r="70" spans="1:18" ht="16.5">
      <c r="A70" s="80">
        <v>28</v>
      </c>
      <c r="B70" s="79" t="s">
        <v>77</v>
      </c>
      <c r="C70" s="79" t="s">
        <v>79</v>
      </c>
      <c r="D70" s="80" t="s">
        <v>75</v>
      </c>
      <c r="E70" s="80" t="s">
        <v>842</v>
      </c>
      <c r="F70" s="96"/>
      <c r="G70" s="85">
        <v>1.64</v>
      </c>
      <c r="H70" s="46"/>
      <c r="I70" s="80"/>
      <c r="J70" s="86"/>
      <c r="K70" s="87" t="s">
        <v>206</v>
      </c>
      <c r="L70" s="80" t="s">
        <v>296</v>
      </c>
      <c r="M70" s="80"/>
      <c r="N70" s="80"/>
      <c r="O70" s="80" t="s">
        <v>32</v>
      </c>
      <c r="P70" s="80" t="s">
        <v>297</v>
      </c>
      <c r="Q70" s="80"/>
      <c r="R70" s="80"/>
    </row>
    <row r="71" spans="1:18" ht="16.5">
      <c r="A71" s="80"/>
      <c r="B71" s="79"/>
      <c r="C71" s="79"/>
      <c r="D71" s="80"/>
      <c r="E71" s="80"/>
      <c r="F71" s="88" t="s">
        <v>811</v>
      </c>
      <c r="G71" s="89">
        <f>AVERAGE(G66:G70)</f>
        <v>1.43</v>
      </c>
      <c r="H71" s="102"/>
      <c r="I71" s="80"/>
      <c r="J71" s="86"/>
      <c r="K71" s="87"/>
      <c r="L71" s="80"/>
      <c r="M71" s="80"/>
      <c r="N71" s="80"/>
      <c r="O71" s="80"/>
      <c r="P71" s="80"/>
      <c r="Q71" s="80"/>
      <c r="R71" s="80"/>
    </row>
    <row r="72" spans="1:18" ht="16.5">
      <c r="A72" s="80"/>
      <c r="B72" s="79"/>
      <c r="C72" s="79"/>
      <c r="D72" s="80"/>
      <c r="E72" s="80"/>
      <c r="F72" s="88" t="s">
        <v>812</v>
      </c>
      <c r="G72" s="89">
        <f>STDEV(G66:G70)</f>
        <v>0.1665833124895773</v>
      </c>
      <c r="H72" s="102"/>
      <c r="I72" s="80"/>
      <c r="J72" s="86"/>
      <c r="K72" s="87"/>
      <c r="L72" s="80"/>
      <c r="M72" s="80"/>
      <c r="N72" s="80"/>
      <c r="O72" s="80"/>
      <c r="P72" s="80"/>
      <c r="Q72" s="80"/>
      <c r="R72" s="80"/>
    </row>
    <row r="73" spans="1:18" ht="16.5">
      <c r="A73" s="80"/>
      <c r="B73" s="79"/>
      <c r="C73" s="79"/>
      <c r="D73" s="80"/>
      <c r="E73" s="80"/>
      <c r="F73" s="88" t="s">
        <v>942</v>
      </c>
      <c r="G73" s="89">
        <f>(G72/SQRT(COUNT(G66:G70)))</f>
        <v>0.07449832212875691</v>
      </c>
      <c r="H73" s="102"/>
      <c r="I73" s="80"/>
      <c r="J73" s="86"/>
      <c r="K73" s="87"/>
      <c r="L73" s="80"/>
      <c r="M73" s="80"/>
      <c r="N73" s="80"/>
      <c r="O73" s="80"/>
      <c r="P73" s="80"/>
      <c r="Q73" s="80"/>
      <c r="R73" s="80"/>
    </row>
    <row r="74" spans="1:18" ht="16.5">
      <c r="A74" s="80"/>
      <c r="B74" s="79"/>
      <c r="C74" s="79"/>
      <c r="D74" s="80"/>
      <c r="E74" s="80"/>
      <c r="F74" s="96"/>
      <c r="G74" s="85"/>
      <c r="H74" s="46"/>
      <c r="I74" s="80"/>
      <c r="J74" s="86"/>
      <c r="K74" s="87"/>
      <c r="L74" s="80"/>
      <c r="M74" s="80"/>
      <c r="N74" s="80"/>
      <c r="O74" s="80"/>
      <c r="P74" s="80"/>
      <c r="Q74" s="80"/>
      <c r="R74" s="80"/>
    </row>
    <row r="75" spans="1:18" ht="16.5">
      <c r="A75" s="80">
        <v>30</v>
      </c>
      <c r="B75" s="79" t="s">
        <v>303</v>
      </c>
      <c r="C75" s="79" t="s">
        <v>358</v>
      </c>
      <c r="D75" s="80" t="s">
        <v>589</v>
      </c>
      <c r="E75" s="80"/>
      <c r="F75" s="80"/>
      <c r="G75" s="85">
        <v>1.3</v>
      </c>
      <c r="H75" s="46"/>
      <c r="I75" s="80"/>
      <c r="J75" s="86" t="s">
        <v>843</v>
      </c>
      <c r="K75" s="87"/>
      <c r="L75" s="80"/>
      <c r="M75" s="80"/>
      <c r="N75" s="80"/>
      <c r="O75" s="80" t="s">
        <v>19</v>
      </c>
      <c r="P75" s="80" t="s">
        <v>844</v>
      </c>
      <c r="Q75" s="80"/>
      <c r="R75" s="80"/>
    </row>
    <row r="76" spans="1:18" ht="16.5">
      <c r="A76" s="80"/>
      <c r="B76" s="79"/>
      <c r="C76" s="79"/>
      <c r="D76" s="80"/>
      <c r="E76" s="80"/>
      <c r="F76" s="88" t="s">
        <v>811</v>
      </c>
      <c r="G76" s="89">
        <f>AVERAGE(G75)</f>
        <v>1.3</v>
      </c>
      <c r="H76" s="102"/>
      <c r="I76" s="80"/>
      <c r="J76" s="86"/>
      <c r="K76" s="87"/>
      <c r="L76" s="80"/>
      <c r="M76" s="80"/>
      <c r="N76" s="80"/>
      <c r="O76" s="80"/>
      <c r="P76" s="80"/>
      <c r="Q76" s="80"/>
      <c r="R76" s="80"/>
    </row>
    <row r="77" spans="1:18" ht="16.5">
      <c r="A77" s="80"/>
      <c r="B77" s="79"/>
      <c r="C77" s="79"/>
      <c r="D77" s="80"/>
      <c r="E77" s="80"/>
      <c r="F77" s="88" t="s">
        <v>812</v>
      </c>
      <c r="G77" s="103">
        <v>0</v>
      </c>
      <c r="H77" s="80"/>
      <c r="I77" s="80"/>
      <c r="J77" s="86"/>
      <c r="K77" s="87"/>
      <c r="L77" s="80"/>
      <c r="M77" s="80"/>
      <c r="N77" s="80"/>
      <c r="O77" s="80"/>
      <c r="P77" s="80"/>
      <c r="Q77" s="80"/>
      <c r="R77" s="80"/>
    </row>
    <row r="78" spans="1:18" ht="16.5">
      <c r="A78" s="80"/>
      <c r="B78" s="79"/>
      <c r="C78" s="79"/>
      <c r="D78" s="80"/>
      <c r="E78" s="80"/>
      <c r="F78" s="88" t="s">
        <v>942</v>
      </c>
      <c r="G78" s="103">
        <v>0</v>
      </c>
      <c r="H78" s="80"/>
      <c r="I78" s="80"/>
      <c r="J78" s="86"/>
      <c r="K78" s="87"/>
      <c r="L78" s="80"/>
      <c r="M78" s="80"/>
      <c r="N78" s="80"/>
      <c r="O78" s="80"/>
      <c r="P78" s="80"/>
      <c r="Q78" s="80"/>
      <c r="R78" s="80"/>
    </row>
    <row r="79" spans="1:18" ht="16.5">
      <c r="A79" s="80"/>
      <c r="B79" s="79"/>
      <c r="C79" s="79"/>
      <c r="D79" s="80"/>
      <c r="E79" s="80"/>
      <c r="F79" s="80"/>
      <c r="G79" s="46"/>
      <c r="H79" s="80"/>
      <c r="I79" s="80"/>
      <c r="J79" s="86"/>
      <c r="K79" s="87"/>
      <c r="L79" s="80"/>
      <c r="M79" s="80"/>
      <c r="N79" s="80"/>
      <c r="O79" s="80"/>
      <c r="P79" s="80"/>
      <c r="Q79" s="80"/>
      <c r="R79" s="80"/>
    </row>
    <row r="80" spans="1:18" ht="16.5">
      <c r="A80" s="80">
        <v>31</v>
      </c>
      <c r="B80" s="79" t="s">
        <v>845</v>
      </c>
      <c r="C80" s="79" t="s">
        <v>846</v>
      </c>
      <c r="D80" s="80" t="s">
        <v>57</v>
      </c>
      <c r="E80" s="80" t="s">
        <v>791</v>
      </c>
      <c r="F80" s="80"/>
      <c r="G80" s="85">
        <v>2.15</v>
      </c>
      <c r="H80" s="46"/>
      <c r="I80" s="80"/>
      <c r="J80" s="86">
        <v>10</v>
      </c>
      <c r="K80" s="87" t="s">
        <v>41</v>
      </c>
      <c r="L80" s="80" t="s">
        <v>826</v>
      </c>
      <c r="M80" s="80"/>
      <c r="N80" s="80"/>
      <c r="O80" s="80" t="s">
        <v>19</v>
      </c>
      <c r="P80" s="80" t="s">
        <v>827</v>
      </c>
      <c r="Q80" s="80"/>
      <c r="R80" s="92"/>
    </row>
    <row r="81" spans="1:18" ht="16.5">
      <c r="A81" s="80">
        <v>32</v>
      </c>
      <c r="B81" s="79" t="s">
        <v>845</v>
      </c>
      <c r="C81" s="79" t="s">
        <v>846</v>
      </c>
      <c r="D81" s="80" t="s">
        <v>57</v>
      </c>
      <c r="E81" s="80" t="s">
        <v>791</v>
      </c>
      <c r="F81" s="80"/>
      <c r="G81" s="85">
        <v>2.26</v>
      </c>
      <c r="H81" s="46"/>
      <c r="I81" s="80"/>
      <c r="J81" s="86">
        <v>20</v>
      </c>
      <c r="K81" s="87" t="s">
        <v>41</v>
      </c>
      <c r="L81" s="80" t="s">
        <v>826</v>
      </c>
      <c r="M81" s="80"/>
      <c r="N81" s="80"/>
      <c r="O81" s="80" t="s">
        <v>19</v>
      </c>
      <c r="P81" s="80" t="s">
        <v>827</v>
      </c>
      <c r="Q81" s="80"/>
      <c r="R81" s="80"/>
    </row>
    <row r="82" spans="1:18" ht="16.5">
      <c r="A82" s="80">
        <v>33</v>
      </c>
      <c r="B82" s="79" t="s">
        <v>845</v>
      </c>
      <c r="C82" s="79" t="s">
        <v>846</v>
      </c>
      <c r="D82" s="80" t="s">
        <v>57</v>
      </c>
      <c r="E82" s="80" t="s">
        <v>791</v>
      </c>
      <c r="F82" s="80"/>
      <c r="G82" s="85">
        <v>2.29</v>
      </c>
      <c r="H82" s="46"/>
      <c r="I82" s="80"/>
      <c r="J82" s="86">
        <v>30</v>
      </c>
      <c r="K82" s="87" t="s">
        <v>41</v>
      </c>
      <c r="L82" s="80" t="s">
        <v>826</v>
      </c>
      <c r="M82" s="80"/>
      <c r="N82" s="80"/>
      <c r="O82" s="80" t="s">
        <v>19</v>
      </c>
      <c r="P82" s="80" t="s">
        <v>827</v>
      </c>
      <c r="Q82" s="80"/>
      <c r="R82" s="80"/>
    </row>
    <row r="83" spans="1:18" ht="16.5">
      <c r="A83" s="80">
        <v>34</v>
      </c>
      <c r="B83" s="79" t="s">
        <v>845</v>
      </c>
      <c r="C83" s="79" t="s">
        <v>846</v>
      </c>
      <c r="D83" s="80" t="s">
        <v>57</v>
      </c>
      <c r="E83" s="80" t="s">
        <v>791</v>
      </c>
      <c r="F83" s="80"/>
      <c r="G83" s="85">
        <v>2.25</v>
      </c>
      <c r="H83" s="46"/>
      <c r="I83" s="80"/>
      <c r="J83" s="86">
        <v>40</v>
      </c>
      <c r="K83" s="87" t="s">
        <v>41</v>
      </c>
      <c r="L83" s="80" t="s">
        <v>826</v>
      </c>
      <c r="M83" s="80"/>
      <c r="N83" s="80"/>
      <c r="O83" s="80" t="s">
        <v>19</v>
      </c>
      <c r="P83" s="80" t="s">
        <v>827</v>
      </c>
      <c r="Q83" s="80"/>
      <c r="R83" s="80"/>
    </row>
    <row r="84" spans="1:18" ht="16.5">
      <c r="A84" s="80">
        <v>35</v>
      </c>
      <c r="B84" s="79" t="s">
        <v>845</v>
      </c>
      <c r="C84" s="79" t="s">
        <v>846</v>
      </c>
      <c r="D84" s="80" t="s">
        <v>57</v>
      </c>
      <c r="E84" s="80" t="s">
        <v>828</v>
      </c>
      <c r="F84" s="80"/>
      <c r="G84" s="85">
        <v>1.9</v>
      </c>
      <c r="H84" s="46"/>
      <c r="I84" s="80"/>
      <c r="J84" s="86" t="s">
        <v>847</v>
      </c>
      <c r="K84" s="87" t="s">
        <v>41</v>
      </c>
      <c r="L84" s="80" t="s">
        <v>41</v>
      </c>
      <c r="M84" s="80"/>
      <c r="N84" s="80"/>
      <c r="O84" s="80" t="s">
        <v>19</v>
      </c>
      <c r="P84" s="80" t="s">
        <v>830</v>
      </c>
      <c r="Q84" s="80"/>
      <c r="R84" s="92"/>
    </row>
    <row r="85" spans="1:18" ht="16.5">
      <c r="A85" s="80"/>
      <c r="B85" s="79"/>
      <c r="C85" s="79"/>
      <c r="D85" s="80"/>
      <c r="E85" s="80"/>
      <c r="F85" s="88" t="s">
        <v>811</v>
      </c>
      <c r="G85" s="89">
        <f>AVERAGE(G80:G84)</f>
        <v>2.17</v>
      </c>
      <c r="H85" s="102"/>
      <c r="I85" s="80"/>
      <c r="J85" s="86"/>
      <c r="K85" s="87"/>
      <c r="L85" s="80"/>
      <c r="M85" s="80"/>
      <c r="N85" s="80"/>
      <c r="O85" s="80"/>
      <c r="P85" s="80"/>
      <c r="Q85" s="80"/>
      <c r="R85" s="92"/>
    </row>
    <row r="86" spans="1:18" ht="16.5">
      <c r="A86" s="80"/>
      <c r="B86" s="79"/>
      <c r="C86" s="79"/>
      <c r="D86" s="80"/>
      <c r="E86" s="80"/>
      <c r="F86" s="88" t="s">
        <v>812</v>
      </c>
      <c r="G86" s="89">
        <f>STDEV(G80:G84)</f>
        <v>0.15984367363145782</v>
      </c>
      <c r="H86" s="102"/>
      <c r="I86" s="80"/>
      <c r="J86" s="86"/>
      <c r="K86" s="87"/>
      <c r="L86" s="80"/>
      <c r="M86" s="80"/>
      <c r="N86" s="80"/>
      <c r="O86" s="80"/>
      <c r="P86" s="80"/>
      <c r="Q86" s="80"/>
      <c r="R86" s="92"/>
    </row>
    <row r="87" spans="1:18" ht="16.5">
      <c r="A87" s="80"/>
      <c r="B87" s="79"/>
      <c r="C87" s="79"/>
      <c r="D87" s="80"/>
      <c r="E87" s="80"/>
      <c r="F87" s="88" t="s">
        <v>942</v>
      </c>
      <c r="G87" s="89">
        <f>(G86/SQRT(COUNT(G80:G84)))</f>
        <v>0.07148426400264607</v>
      </c>
      <c r="H87" s="102"/>
      <c r="I87" s="80"/>
      <c r="J87" s="86"/>
      <c r="K87" s="87"/>
      <c r="L87" s="80"/>
      <c r="M87" s="80"/>
      <c r="N87" s="80"/>
      <c r="O87" s="80"/>
      <c r="P87" s="80"/>
      <c r="Q87" s="80"/>
      <c r="R87" s="92"/>
    </row>
    <row r="88" spans="1:18" ht="16.5">
      <c r="A88" s="80"/>
      <c r="B88" s="79"/>
      <c r="C88" s="79"/>
      <c r="D88" s="80"/>
      <c r="E88" s="80"/>
      <c r="F88" s="80"/>
      <c r="G88" s="85"/>
      <c r="H88" s="46"/>
      <c r="I88" s="80"/>
      <c r="J88" s="86"/>
      <c r="K88" s="87"/>
      <c r="L88" s="80"/>
      <c r="M88" s="80"/>
      <c r="N88" s="80"/>
      <c r="O88" s="80"/>
      <c r="P88" s="80"/>
      <c r="Q88" s="80"/>
      <c r="R88" s="92"/>
    </row>
    <row r="89" spans="1:18" ht="16.5">
      <c r="A89" s="80">
        <v>36</v>
      </c>
      <c r="B89" s="79" t="s">
        <v>325</v>
      </c>
      <c r="C89" s="15" t="s">
        <v>581</v>
      </c>
      <c r="D89" s="80" t="s">
        <v>16</v>
      </c>
      <c r="E89" s="80" t="s">
        <v>791</v>
      </c>
      <c r="F89" s="80"/>
      <c r="G89" s="85">
        <v>1.64</v>
      </c>
      <c r="H89" s="46"/>
      <c r="I89" s="80" t="s">
        <v>792</v>
      </c>
      <c r="J89" s="86" t="s">
        <v>793</v>
      </c>
      <c r="K89" s="87" t="s">
        <v>794</v>
      </c>
      <c r="L89" s="80" t="s">
        <v>795</v>
      </c>
      <c r="M89" s="80" t="s">
        <v>796</v>
      </c>
      <c r="N89" s="80" t="s">
        <v>797</v>
      </c>
      <c r="O89" s="80" t="s">
        <v>19</v>
      </c>
      <c r="P89" s="80" t="s">
        <v>798</v>
      </c>
      <c r="Q89" s="80"/>
      <c r="R89" s="92"/>
    </row>
    <row r="90" spans="1:18" ht="16.5">
      <c r="A90" s="80">
        <v>37</v>
      </c>
      <c r="B90" s="79" t="s">
        <v>325</v>
      </c>
      <c r="C90" s="15" t="s">
        <v>581</v>
      </c>
      <c r="D90" s="80" t="s">
        <v>16</v>
      </c>
      <c r="E90" s="80"/>
      <c r="F90" s="80"/>
      <c r="G90" s="85">
        <v>1.68</v>
      </c>
      <c r="H90" s="46"/>
      <c r="I90" s="80"/>
      <c r="J90" s="86" t="s">
        <v>848</v>
      </c>
      <c r="K90" s="87"/>
      <c r="L90" s="80"/>
      <c r="M90" s="80"/>
      <c r="N90" s="80"/>
      <c r="O90" s="80" t="s">
        <v>19</v>
      </c>
      <c r="P90" s="80" t="s">
        <v>844</v>
      </c>
      <c r="Q90" s="80"/>
      <c r="R90" s="92"/>
    </row>
    <row r="91" spans="1:18" ht="16.5">
      <c r="A91" s="80"/>
      <c r="B91" s="79"/>
      <c r="C91" s="79"/>
      <c r="D91" s="80"/>
      <c r="E91" s="80"/>
      <c r="F91" s="88" t="s">
        <v>811</v>
      </c>
      <c r="G91" s="89">
        <f>AVERAGE(G89:G90)</f>
        <v>1.66</v>
      </c>
      <c r="H91" s="102"/>
      <c r="I91" s="80"/>
      <c r="J91" s="86"/>
      <c r="K91" s="87"/>
      <c r="L91" s="80"/>
      <c r="M91" s="80"/>
      <c r="N91" s="80"/>
      <c r="O91" s="80"/>
      <c r="P91" s="80"/>
      <c r="Q91" s="80"/>
      <c r="R91" s="92"/>
    </row>
    <row r="92" spans="1:18" ht="16.5">
      <c r="A92" s="80"/>
      <c r="B92" s="79"/>
      <c r="C92" s="79"/>
      <c r="D92" s="80"/>
      <c r="E92" s="80"/>
      <c r="F92" s="88" t="s">
        <v>812</v>
      </c>
      <c r="G92" s="89">
        <f>STDEV(G89:G90)</f>
        <v>0.028284271247461926</v>
      </c>
      <c r="H92" s="102"/>
      <c r="I92" s="80"/>
      <c r="J92" s="86"/>
      <c r="K92" s="87"/>
      <c r="L92" s="80"/>
      <c r="M92" s="80"/>
      <c r="N92" s="80"/>
      <c r="O92" s="80"/>
      <c r="P92" s="80"/>
      <c r="Q92" s="80"/>
      <c r="R92" s="92"/>
    </row>
    <row r="93" spans="1:18" ht="16.5">
      <c r="A93" s="80"/>
      <c r="B93" s="79"/>
      <c r="C93" s="79"/>
      <c r="D93" s="80"/>
      <c r="E93" s="80"/>
      <c r="F93" s="88" t="s">
        <v>942</v>
      </c>
      <c r="G93" s="89">
        <f>(G92/SQRT(COUNT(G89:G90)))</f>
        <v>0.020000000000000018</v>
      </c>
      <c r="H93" s="102"/>
      <c r="I93" s="80"/>
      <c r="J93" s="86"/>
      <c r="K93" s="87"/>
      <c r="L93" s="80"/>
      <c r="M93" s="80"/>
      <c r="N93" s="80"/>
      <c r="O93" s="80"/>
      <c r="P93" s="80"/>
      <c r="Q93" s="80"/>
      <c r="R93" s="92"/>
    </row>
    <row r="94" spans="1:18" ht="16.5">
      <c r="A94" s="80"/>
      <c r="B94" s="79"/>
      <c r="C94" s="79"/>
      <c r="D94" s="80"/>
      <c r="E94" s="80"/>
      <c r="F94" s="80"/>
      <c r="G94" s="85"/>
      <c r="H94" s="46"/>
      <c r="I94" s="80"/>
      <c r="J94" s="86"/>
      <c r="K94" s="87"/>
      <c r="L94" s="80"/>
      <c r="M94" s="80"/>
      <c r="N94" s="80"/>
      <c r="O94" s="80"/>
      <c r="P94" s="80"/>
      <c r="Q94" s="80"/>
      <c r="R94" s="92"/>
    </row>
    <row r="95" spans="1:18" ht="16.5">
      <c r="A95" s="80">
        <v>38</v>
      </c>
      <c r="B95" s="79" t="s">
        <v>370</v>
      </c>
      <c r="C95" s="79" t="s">
        <v>371</v>
      </c>
      <c r="D95" s="80" t="s">
        <v>113</v>
      </c>
      <c r="E95" s="80" t="s">
        <v>828</v>
      </c>
      <c r="F95" s="80"/>
      <c r="G95" s="85">
        <v>1.9</v>
      </c>
      <c r="H95" s="46"/>
      <c r="I95" s="97"/>
      <c r="J95" s="86" t="s">
        <v>849</v>
      </c>
      <c r="K95" s="87" t="s">
        <v>41</v>
      </c>
      <c r="L95" s="80" t="s">
        <v>41</v>
      </c>
      <c r="M95" s="80"/>
      <c r="N95" s="80"/>
      <c r="O95" s="80" t="s">
        <v>19</v>
      </c>
      <c r="P95" s="80" t="s">
        <v>830</v>
      </c>
      <c r="Q95" s="80"/>
      <c r="R95" s="80"/>
    </row>
    <row r="96" spans="1:18" ht="16.5">
      <c r="A96" s="80"/>
      <c r="B96" s="79"/>
      <c r="C96" s="79"/>
      <c r="D96" s="80"/>
      <c r="E96" s="80"/>
      <c r="F96" s="88" t="s">
        <v>811</v>
      </c>
      <c r="G96" s="89">
        <f>AVERAGE(G95:G95)</f>
        <v>1.9</v>
      </c>
      <c r="H96" s="102"/>
      <c r="I96" s="97"/>
      <c r="J96" s="86"/>
      <c r="K96" s="87"/>
      <c r="L96" s="80"/>
      <c r="M96" s="80"/>
      <c r="N96" s="80"/>
      <c r="O96" s="80"/>
      <c r="P96" s="80"/>
      <c r="Q96" s="80"/>
      <c r="R96" s="80"/>
    </row>
    <row r="97" spans="1:18" ht="16.5">
      <c r="A97" s="80"/>
      <c r="B97" s="79"/>
      <c r="C97" s="79"/>
      <c r="D97" s="80"/>
      <c r="E97" s="80"/>
      <c r="F97" s="88" t="s">
        <v>812</v>
      </c>
      <c r="G97" s="89">
        <v>0</v>
      </c>
      <c r="H97" s="97"/>
      <c r="I97" s="97"/>
      <c r="J97" s="86"/>
      <c r="K97" s="87"/>
      <c r="L97" s="80"/>
      <c r="M97" s="80"/>
      <c r="N97" s="80"/>
      <c r="O97" s="80"/>
      <c r="P97" s="80"/>
      <c r="Q97" s="80"/>
      <c r="R97" s="80"/>
    </row>
    <row r="98" spans="1:18" ht="16.5">
      <c r="A98" s="80"/>
      <c r="B98" s="79"/>
      <c r="C98" s="79"/>
      <c r="D98" s="80"/>
      <c r="E98" s="80"/>
      <c r="F98" s="88" t="s">
        <v>942</v>
      </c>
      <c r="G98" s="89">
        <v>0</v>
      </c>
      <c r="H98" s="97"/>
      <c r="I98" s="97"/>
      <c r="J98" s="86"/>
      <c r="K98" s="87"/>
      <c r="L98" s="80"/>
      <c r="M98" s="80"/>
      <c r="N98" s="80"/>
      <c r="O98" s="80"/>
      <c r="P98" s="80"/>
      <c r="Q98" s="80"/>
      <c r="R98" s="80"/>
    </row>
    <row r="99" spans="1:18" ht="16.5">
      <c r="A99" s="80"/>
      <c r="B99" s="79"/>
      <c r="C99" s="79"/>
      <c r="D99" s="80"/>
      <c r="E99" s="80"/>
      <c r="F99" s="80"/>
      <c r="G99" s="85"/>
      <c r="H99" s="46"/>
      <c r="I99" s="97"/>
      <c r="J99" s="86"/>
      <c r="K99" s="87"/>
      <c r="L99" s="80"/>
      <c r="M99" s="80"/>
      <c r="N99" s="80"/>
      <c r="O99" s="80"/>
      <c r="P99" s="80"/>
      <c r="Q99" s="80"/>
      <c r="R99" s="80"/>
    </row>
    <row r="100" spans="1:18" ht="16.5">
      <c r="A100" s="80">
        <v>39</v>
      </c>
      <c r="B100" s="79" t="s">
        <v>96</v>
      </c>
      <c r="C100" s="80" t="s">
        <v>850</v>
      </c>
      <c r="D100" s="80"/>
      <c r="E100" s="80"/>
      <c r="F100" s="80"/>
      <c r="G100" s="85">
        <v>2.27</v>
      </c>
      <c r="H100" s="80" t="s">
        <v>943</v>
      </c>
      <c r="I100" s="80"/>
      <c r="J100" s="86"/>
      <c r="K100" s="87"/>
      <c r="L100" s="80" t="s">
        <v>851</v>
      </c>
      <c r="M100" s="80"/>
      <c r="N100" s="80"/>
      <c r="O100" s="80" t="s">
        <v>852</v>
      </c>
      <c r="P100" s="80" t="s">
        <v>853</v>
      </c>
      <c r="Q100" s="80"/>
      <c r="R100" s="80"/>
    </row>
    <row r="101" spans="1:18" ht="16.5">
      <c r="A101" s="80"/>
      <c r="B101" s="79"/>
      <c r="C101" s="80"/>
      <c r="D101" s="80"/>
      <c r="E101" s="80"/>
      <c r="F101" s="88" t="s">
        <v>811</v>
      </c>
      <c r="G101" s="89">
        <v>1.51</v>
      </c>
      <c r="H101" s="80" t="s">
        <v>943</v>
      </c>
      <c r="I101" s="80"/>
      <c r="J101" s="86"/>
      <c r="K101" s="87"/>
      <c r="L101" s="80"/>
      <c r="M101" s="80"/>
      <c r="N101" s="80"/>
      <c r="O101" s="80"/>
      <c r="P101" s="80"/>
      <c r="Q101" s="80"/>
      <c r="R101" s="80"/>
    </row>
    <row r="102" spans="1:18" ht="16.5">
      <c r="A102" s="80"/>
      <c r="B102" s="79"/>
      <c r="C102" s="80"/>
      <c r="D102" s="80"/>
      <c r="E102" s="80"/>
      <c r="F102" s="88" t="s">
        <v>812</v>
      </c>
      <c r="G102" s="89">
        <v>0</v>
      </c>
      <c r="H102" s="80"/>
      <c r="I102" s="80"/>
      <c r="J102" s="86"/>
      <c r="K102" s="87"/>
      <c r="L102" s="80"/>
      <c r="M102" s="80"/>
      <c r="N102" s="80"/>
      <c r="O102" s="80"/>
      <c r="P102" s="80"/>
      <c r="Q102" s="80"/>
      <c r="R102" s="80"/>
    </row>
    <row r="103" spans="1:18" ht="16.5">
      <c r="A103" s="80"/>
      <c r="B103" s="79"/>
      <c r="C103" s="80"/>
      <c r="D103" s="80"/>
      <c r="E103" s="80"/>
      <c r="F103" s="88" t="s">
        <v>942</v>
      </c>
      <c r="G103" s="89">
        <v>0</v>
      </c>
      <c r="H103" s="80"/>
      <c r="I103" s="80"/>
      <c r="J103" s="86"/>
      <c r="K103" s="87"/>
      <c r="L103" s="80"/>
      <c r="M103" s="80"/>
      <c r="N103" s="80"/>
      <c r="O103" s="80"/>
      <c r="P103" s="80"/>
      <c r="Q103" s="80"/>
      <c r="R103" s="80"/>
    </row>
    <row r="104" spans="1:18" ht="16.5">
      <c r="A104" s="80"/>
      <c r="B104" s="79"/>
      <c r="C104" s="80"/>
      <c r="D104" s="80"/>
      <c r="E104" s="80"/>
      <c r="F104" s="80"/>
      <c r="G104" s="85"/>
      <c r="H104" s="46"/>
      <c r="I104" s="80"/>
      <c r="J104" s="86"/>
      <c r="K104" s="87"/>
      <c r="L104" s="80"/>
      <c r="M104" s="80"/>
      <c r="N104" s="80"/>
      <c r="O104" s="80"/>
      <c r="P104" s="80"/>
      <c r="Q104" s="80"/>
      <c r="R104" s="80"/>
    </row>
    <row r="105" spans="1:18" ht="16.5">
      <c r="A105" s="90"/>
      <c r="B105" s="91" t="s">
        <v>104</v>
      </c>
      <c r="C105" s="91" t="s">
        <v>170</v>
      </c>
      <c r="D105" s="92" t="s">
        <v>75</v>
      </c>
      <c r="E105" s="92" t="s">
        <v>461</v>
      </c>
      <c r="F105" s="92"/>
      <c r="G105" s="85">
        <v>1.6</v>
      </c>
      <c r="H105" s="46"/>
      <c r="I105" s="92"/>
      <c r="J105" s="86" t="s">
        <v>854</v>
      </c>
      <c r="K105" s="92" t="s">
        <v>212</v>
      </c>
      <c r="L105" s="92" t="s">
        <v>213</v>
      </c>
      <c r="M105" s="92">
        <v>16.796983</v>
      </c>
      <c r="N105" s="92">
        <v>-88.084388</v>
      </c>
      <c r="O105" s="92"/>
      <c r="P105" s="92" t="s">
        <v>487</v>
      </c>
      <c r="Q105" s="92" t="s">
        <v>819</v>
      </c>
      <c r="R105" s="80"/>
    </row>
    <row r="106" spans="1:18" ht="16.5">
      <c r="A106" s="80">
        <v>85</v>
      </c>
      <c r="B106" s="79" t="s">
        <v>104</v>
      </c>
      <c r="C106" s="79" t="s">
        <v>170</v>
      </c>
      <c r="D106" s="92" t="s">
        <v>75</v>
      </c>
      <c r="E106" s="80" t="s">
        <v>791</v>
      </c>
      <c r="F106" s="80"/>
      <c r="G106" s="85">
        <v>1.67</v>
      </c>
      <c r="H106" s="46"/>
      <c r="I106" s="80"/>
      <c r="J106" s="86"/>
      <c r="K106" s="87" t="s">
        <v>855</v>
      </c>
      <c r="L106" s="80" t="s">
        <v>856</v>
      </c>
      <c r="M106" s="80"/>
      <c r="N106" s="80"/>
      <c r="O106" s="80" t="s">
        <v>19</v>
      </c>
      <c r="P106" s="80" t="s">
        <v>857</v>
      </c>
      <c r="Q106" s="80"/>
      <c r="R106" s="80"/>
    </row>
    <row r="107" spans="1:18" ht="16.5">
      <c r="A107" s="80"/>
      <c r="B107" s="79"/>
      <c r="C107" s="79"/>
      <c r="D107" s="80"/>
      <c r="E107" s="80"/>
      <c r="F107" s="88" t="s">
        <v>811</v>
      </c>
      <c r="G107" s="89">
        <f>AVERAGE(G105:G106)</f>
        <v>1.635</v>
      </c>
      <c r="H107" s="102"/>
      <c r="I107" s="80"/>
      <c r="J107" s="86"/>
      <c r="K107" s="87"/>
      <c r="L107" s="80"/>
      <c r="M107" s="80"/>
      <c r="N107" s="80"/>
      <c r="O107" s="80"/>
      <c r="P107" s="80"/>
      <c r="Q107" s="80"/>
      <c r="R107" s="80"/>
    </row>
    <row r="108" spans="1:18" ht="16.5">
      <c r="A108" s="80"/>
      <c r="B108" s="79"/>
      <c r="C108" s="79"/>
      <c r="D108" s="80"/>
      <c r="E108" s="80"/>
      <c r="F108" s="88" t="s">
        <v>812</v>
      </c>
      <c r="G108" s="89">
        <f>STDEV(G105:G106)</f>
        <v>0.049497474683058214</v>
      </c>
      <c r="H108" s="102"/>
      <c r="I108" s="80"/>
      <c r="J108" s="86"/>
      <c r="K108" s="87"/>
      <c r="L108" s="80"/>
      <c r="M108" s="80"/>
      <c r="N108" s="80"/>
      <c r="O108" s="80"/>
      <c r="P108" s="80"/>
      <c r="Q108" s="80"/>
      <c r="R108" s="80"/>
    </row>
    <row r="109" spans="1:18" ht="16.5">
      <c r="A109" s="80"/>
      <c r="B109" s="79"/>
      <c r="C109" s="79"/>
      <c r="D109" s="80"/>
      <c r="E109" s="80"/>
      <c r="F109" s="88" t="s">
        <v>942</v>
      </c>
      <c r="G109" s="89">
        <f>(G108/SQRT(COUNT(G105:G106)))</f>
        <v>0.03499999999999992</v>
      </c>
      <c r="H109" s="102"/>
      <c r="I109" s="80"/>
      <c r="J109" s="86"/>
      <c r="K109" s="87"/>
      <c r="L109" s="80"/>
      <c r="M109" s="80"/>
      <c r="N109" s="80"/>
      <c r="O109" s="80"/>
      <c r="P109" s="80"/>
      <c r="Q109" s="80"/>
      <c r="R109" s="80"/>
    </row>
    <row r="110" spans="1:18" ht="16.5">
      <c r="A110" s="80"/>
      <c r="B110" s="79"/>
      <c r="C110" s="79"/>
      <c r="D110" s="80"/>
      <c r="E110" s="80"/>
      <c r="F110" s="80"/>
      <c r="G110" s="85"/>
      <c r="H110" s="46"/>
      <c r="I110" s="80"/>
      <c r="J110" s="86"/>
      <c r="K110" s="87"/>
      <c r="L110" s="80"/>
      <c r="M110" s="80"/>
      <c r="N110" s="80"/>
      <c r="O110" s="80"/>
      <c r="P110" s="80"/>
      <c r="Q110" s="80"/>
      <c r="R110" s="80"/>
    </row>
    <row r="111" spans="1:18" ht="16.5">
      <c r="A111" s="80">
        <v>82</v>
      </c>
      <c r="B111" s="79" t="s">
        <v>453</v>
      </c>
      <c r="C111" s="79" t="s">
        <v>105</v>
      </c>
      <c r="D111" s="80" t="s">
        <v>75</v>
      </c>
      <c r="E111" s="80" t="s">
        <v>791</v>
      </c>
      <c r="F111" s="80" t="s">
        <v>858</v>
      </c>
      <c r="G111" s="85">
        <v>1.41</v>
      </c>
      <c r="H111" s="46"/>
      <c r="I111" s="80"/>
      <c r="J111" s="86" t="s">
        <v>14</v>
      </c>
      <c r="K111" s="87" t="s">
        <v>24</v>
      </c>
      <c r="L111" s="80" t="s">
        <v>24</v>
      </c>
      <c r="M111" s="80"/>
      <c r="N111" s="80"/>
      <c r="O111" s="80" t="s">
        <v>19</v>
      </c>
      <c r="P111" s="80" t="s">
        <v>68</v>
      </c>
      <c r="Q111" s="80"/>
      <c r="R111" s="80"/>
    </row>
    <row r="112" spans="1:18" ht="16.5">
      <c r="A112" s="80">
        <v>73</v>
      </c>
      <c r="B112" s="79" t="s">
        <v>453</v>
      </c>
      <c r="C112" s="79" t="s">
        <v>105</v>
      </c>
      <c r="D112" s="80" t="s">
        <v>75</v>
      </c>
      <c r="E112" s="80" t="s">
        <v>859</v>
      </c>
      <c r="F112" s="80"/>
      <c r="G112" s="85">
        <v>1.63</v>
      </c>
      <c r="H112" s="46"/>
      <c r="I112" s="80"/>
      <c r="J112" s="86">
        <v>1</v>
      </c>
      <c r="K112" s="87" t="s">
        <v>212</v>
      </c>
      <c r="L112" s="80" t="s">
        <v>213</v>
      </c>
      <c r="M112" s="80"/>
      <c r="N112" s="80"/>
      <c r="O112" s="80" t="s">
        <v>19</v>
      </c>
      <c r="P112" s="80" t="s">
        <v>247</v>
      </c>
      <c r="Q112" s="80" t="s">
        <v>860</v>
      </c>
      <c r="R112" s="80"/>
    </row>
    <row r="113" spans="1:18" ht="16.5">
      <c r="A113" s="80">
        <v>74</v>
      </c>
      <c r="B113" s="79" t="s">
        <v>453</v>
      </c>
      <c r="C113" s="79" t="s">
        <v>105</v>
      </c>
      <c r="D113" s="80" t="s">
        <v>75</v>
      </c>
      <c r="E113" s="80" t="s">
        <v>859</v>
      </c>
      <c r="F113" s="80"/>
      <c r="G113" s="85">
        <v>1.58</v>
      </c>
      <c r="H113" s="46"/>
      <c r="I113" s="80"/>
      <c r="J113" s="86">
        <v>5</v>
      </c>
      <c r="K113" s="87" t="s">
        <v>212</v>
      </c>
      <c r="L113" s="80" t="s">
        <v>213</v>
      </c>
      <c r="M113" s="80"/>
      <c r="N113" s="80"/>
      <c r="O113" s="80" t="s">
        <v>19</v>
      </c>
      <c r="P113" s="80" t="s">
        <v>247</v>
      </c>
      <c r="Q113" s="80" t="s">
        <v>860</v>
      </c>
      <c r="R113" s="80"/>
    </row>
    <row r="114" spans="1:18" ht="16.5">
      <c r="A114" s="80">
        <v>75</v>
      </c>
      <c r="B114" s="79" t="s">
        <v>453</v>
      </c>
      <c r="C114" s="79" t="s">
        <v>105</v>
      </c>
      <c r="D114" s="80" t="s">
        <v>75</v>
      </c>
      <c r="E114" s="80" t="s">
        <v>859</v>
      </c>
      <c r="F114" s="80"/>
      <c r="G114" s="85">
        <v>1.78</v>
      </c>
      <c r="H114" s="46"/>
      <c r="I114" s="80"/>
      <c r="J114" s="86">
        <v>10</v>
      </c>
      <c r="K114" s="87" t="s">
        <v>212</v>
      </c>
      <c r="L114" s="80" t="s">
        <v>213</v>
      </c>
      <c r="M114" s="80"/>
      <c r="N114" s="80"/>
      <c r="O114" s="80" t="s">
        <v>19</v>
      </c>
      <c r="P114" s="80" t="s">
        <v>247</v>
      </c>
      <c r="Q114" s="80" t="s">
        <v>860</v>
      </c>
      <c r="R114" s="80"/>
    </row>
    <row r="115" spans="1:18" ht="16.5">
      <c r="A115" s="80">
        <v>76</v>
      </c>
      <c r="B115" s="79" t="s">
        <v>453</v>
      </c>
      <c r="C115" s="79" t="s">
        <v>105</v>
      </c>
      <c r="D115" s="80" t="s">
        <v>75</v>
      </c>
      <c r="E115" s="80" t="s">
        <v>859</v>
      </c>
      <c r="F115" s="80" t="s">
        <v>861</v>
      </c>
      <c r="G115" s="85">
        <v>1.685</v>
      </c>
      <c r="H115" s="46"/>
      <c r="I115" s="80"/>
      <c r="J115" s="86" t="s">
        <v>862</v>
      </c>
      <c r="K115" s="87" t="s">
        <v>212</v>
      </c>
      <c r="L115" s="80" t="s">
        <v>213</v>
      </c>
      <c r="M115" s="80"/>
      <c r="N115" s="80"/>
      <c r="O115" s="80" t="s">
        <v>19</v>
      </c>
      <c r="P115" s="80" t="s">
        <v>247</v>
      </c>
      <c r="Q115" s="80" t="s">
        <v>860</v>
      </c>
      <c r="R115" s="80"/>
    </row>
    <row r="116" spans="1:18" ht="16.5">
      <c r="A116" s="80">
        <v>77</v>
      </c>
      <c r="B116" s="79" t="s">
        <v>453</v>
      </c>
      <c r="C116" s="79" t="s">
        <v>105</v>
      </c>
      <c r="D116" s="80" t="s">
        <v>75</v>
      </c>
      <c r="E116" s="80" t="s">
        <v>859</v>
      </c>
      <c r="F116" s="80" t="s">
        <v>863</v>
      </c>
      <c r="G116" s="85">
        <v>1.92</v>
      </c>
      <c r="H116" s="46"/>
      <c r="I116" s="80"/>
      <c r="J116" s="86" t="s">
        <v>864</v>
      </c>
      <c r="K116" s="87" t="s">
        <v>212</v>
      </c>
      <c r="L116" s="80" t="s">
        <v>213</v>
      </c>
      <c r="M116" s="80"/>
      <c r="N116" s="80"/>
      <c r="O116" s="80" t="s">
        <v>19</v>
      </c>
      <c r="P116" s="80" t="s">
        <v>247</v>
      </c>
      <c r="Q116" s="80" t="s">
        <v>860</v>
      </c>
      <c r="R116" s="80"/>
    </row>
    <row r="117" spans="1:18" ht="16.5">
      <c r="A117" s="80">
        <v>78</v>
      </c>
      <c r="B117" s="79" t="s">
        <v>453</v>
      </c>
      <c r="C117" s="79" t="s">
        <v>105</v>
      </c>
      <c r="D117" s="80" t="s">
        <v>75</v>
      </c>
      <c r="E117" s="80" t="s">
        <v>859</v>
      </c>
      <c r="F117" s="80"/>
      <c r="G117" s="85">
        <v>2.2</v>
      </c>
      <c r="H117" s="46"/>
      <c r="I117" s="80"/>
      <c r="J117" s="86">
        <v>30</v>
      </c>
      <c r="K117" s="87" t="s">
        <v>212</v>
      </c>
      <c r="L117" s="80" t="s">
        <v>213</v>
      </c>
      <c r="M117" s="80"/>
      <c r="N117" s="80"/>
      <c r="O117" s="80" t="s">
        <v>19</v>
      </c>
      <c r="P117" s="80" t="s">
        <v>247</v>
      </c>
      <c r="Q117" s="80" t="s">
        <v>860</v>
      </c>
      <c r="R117" s="80"/>
    </row>
    <row r="118" spans="1:18" ht="16.5">
      <c r="A118" s="90"/>
      <c r="B118" s="91" t="s">
        <v>453</v>
      </c>
      <c r="C118" s="91" t="s">
        <v>105</v>
      </c>
      <c r="D118" s="80" t="s">
        <v>75</v>
      </c>
      <c r="E118" s="92" t="s">
        <v>461</v>
      </c>
      <c r="F118" s="92"/>
      <c r="G118" s="85">
        <v>1.75</v>
      </c>
      <c r="H118" s="46"/>
      <c r="I118" s="92"/>
      <c r="J118" s="86" t="s">
        <v>854</v>
      </c>
      <c r="K118" s="92" t="s">
        <v>212</v>
      </c>
      <c r="L118" s="92" t="s">
        <v>213</v>
      </c>
      <c r="M118" s="92">
        <v>16.796983</v>
      </c>
      <c r="N118" s="92">
        <v>-88.084388</v>
      </c>
      <c r="O118" s="80" t="s">
        <v>19</v>
      </c>
      <c r="P118" s="92" t="s">
        <v>487</v>
      </c>
      <c r="Q118" s="92" t="s">
        <v>819</v>
      </c>
      <c r="R118" s="80"/>
    </row>
    <row r="119" spans="1:18" ht="16.5">
      <c r="A119" s="80">
        <v>42</v>
      </c>
      <c r="B119" s="79" t="s">
        <v>453</v>
      </c>
      <c r="C119" s="79" t="s">
        <v>105</v>
      </c>
      <c r="D119" s="80" t="s">
        <v>75</v>
      </c>
      <c r="E119" s="80" t="s">
        <v>791</v>
      </c>
      <c r="F119" s="80"/>
      <c r="G119" s="85">
        <v>1.31</v>
      </c>
      <c r="H119" s="46"/>
      <c r="I119" s="80" t="s">
        <v>792</v>
      </c>
      <c r="J119" s="86" t="s">
        <v>793</v>
      </c>
      <c r="K119" s="87" t="s">
        <v>794</v>
      </c>
      <c r="L119" s="80" t="s">
        <v>795</v>
      </c>
      <c r="M119" s="80" t="s">
        <v>796</v>
      </c>
      <c r="N119" s="80" t="s">
        <v>797</v>
      </c>
      <c r="O119" s="80" t="s">
        <v>19</v>
      </c>
      <c r="P119" s="80" t="s">
        <v>798</v>
      </c>
      <c r="Q119" s="80"/>
      <c r="R119" s="80"/>
    </row>
    <row r="120" spans="1:18" ht="16.5">
      <c r="A120" s="90"/>
      <c r="B120" s="91" t="s">
        <v>453</v>
      </c>
      <c r="C120" s="91" t="s">
        <v>105</v>
      </c>
      <c r="D120" s="80" t="s">
        <v>75</v>
      </c>
      <c r="E120" s="92" t="s">
        <v>461</v>
      </c>
      <c r="F120" s="92"/>
      <c r="G120" s="85">
        <v>1.1</v>
      </c>
      <c r="H120" s="46"/>
      <c r="I120" s="92"/>
      <c r="J120" s="86">
        <v>5</v>
      </c>
      <c r="K120" s="87" t="s">
        <v>49</v>
      </c>
      <c r="L120" s="92" t="s">
        <v>865</v>
      </c>
      <c r="M120" s="92">
        <v>17.785806</v>
      </c>
      <c r="N120" s="92">
        <v>-64.755668</v>
      </c>
      <c r="O120" s="80" t="s">
        <v>19</v>
      </c>
      <c r="P120" s="92" t="s">
        <v>866</v>
      </c>
      <c r="Q120" s="92" t="s">
        <v>867</v>
      </c>
      <c r="R120" s="80"/>
    </row>
    <row r="121" spans="1:18" ht="16.5">
      <c r="A121" s="90"/>
      <c r="B121" s="91" t="s">
        <v>453</v>
      </c>
      <c r="C121" s="91" t="s">
        <v>105</v>
      </c>
      <c r="D121" s="80" t="s">
        <v>75</v>
      </c>
      <c r="E121" s="92" t="s">
        <v>461</v>
      </c>
      <c r="F121" s="92"/>
      <c r="G121" s="85">
        <v>1.25</v>
      </c>
      <c r="H121" s="46"/>
      <c r="I121" s="92"/>
      <c r="J121" s="86">
        <v>10</v>
      </c>
      <c r="K121" s="87" t="s">
        <v>49</v>
      </c>
      <c r="L121" s="92" t="s">
        <v>865</v>
      </c>
      <c r="M121" s="92">
        <v>17.785806</v>
      </c>
      <c r="N121" s="92">
        <v>-64.755668</v>
      </c>
      <c r="O121" s="80" t="s">
        <v>19</v>
      </c>
      <c r="P121" s="92" t="s">
        <v>866</v>
      </c>
      <c r="Q121" s="92" t="s">
        <v>867</v>
      </c>
      <c r="R121" s="80"/>
    </row>
    <row r="122" spans="1:18" ht="16.5">
      <c r="A122" s="90"/>
      <c r="B122" s="91" t="s">
        <v>453</v>
      </c>
      <c r="C122" s="91" t="s">
        <v>105</v>
      </c>
      <c r="D122" s="80" t="s">
        <v>75</v>
      </c>
      <c r="E122" s="92" t="s">
        <v>461</v>
      </c>
      <c r="F122" s="92"/>
      <c r="G122" s="85">
        <v>1.3</v>
      </c>
      <c r="H122" s="46"/>
      <c r="I122" s="92"/>
      <c r="J122" s="86">
        <v>15</v>
      </c>
      <c r="K122" s="87" t="s">
        <v>49</v>
      </c>
      <c r="L122" s="92" t="s">
        <v>865</v>
      </c>
      <c r="M122" s="92">
        <v>18.13265</v>
      </c>
      <c r="N122" s="92">
        <v>-77.29588889</v>
      </c>
      <c r="O122" s="80" t="s">
        <v>19</v>
      </c>
      <c r="P122" s="92" t="s">
        <v>868</v>
      </c>
      <c r="Q122" s="92" t="s">
        <v>867</v>
      </c>
      <c r="R122" s="80"/>
    </row>
    <row r="123" spans="1:18" ht="16.5">
      <c r="A123" s="90"/>
      <c r="B123" s="91" t="s">
        <v>453</v>
      </c>
      <c r="C123" s="91" t="s">
        <v>105</v>
      </c>
      <c r="D123" s="80" t="s">
        <v>75</v>
      </c>
      <c r="E123" s="92" t="s">
        <v>461</v>
      </c>
      <c r="F123" s="92"/>
      <c r="G123" s="85">
        <v>1.5</v>
      </c>
      <c r="H123" s="46"/>
      <c r="I123" s="92"/>
      <c r="J123" s="86">
        <v>20</v>
      </c>
      <c r="K123" s="87" t="s">
        <v>49</v>
      </c>
      <c r="L123" s="92" t="s">
        <v>865</v>
      </c>
      <c r="M123" s="92">
        <v>17.346993</v>
      </c>
      <c r="N123" s="92">
        <v>-87.865391</v>
      </c>
      <c r="O123" s="80" t="s">
        <v>19</v>
      </c>
      <c r="P123" s="92" t="s">
        <v>869</v>
      </c>
      <c r="Q123" s="92" t="s">
        <v>867</v>
      </c>
      <c r="R123" s="80"/>
    </row>
    <row r="124" spans="1:18" ht="16.5">
      <c r="A124" s="90"/>
      <c r="B124" s="91" t="s">
        <v>453</v>
      </c>
      <c r="C124" s="91" t="s">
        <v>105</v>
      </c>
      <c r="D124" s="80" t="s">
        <v>75</v>
      </c>
      <c r="E124" s="92" t="s">
        <v>461</v>
      </c>
      <c r="F124" s="92"/>
      <c r="G124" s="85">
        <v>1.7</v>
      </c>
      <c r="H124" s="46"/>
      <c r="I124" s="92"/>
      <c r="J124" s="86">
        <v>25</v>
      </c>
      <c r="K124" s="87" t="s">
        <v>49</v>
      </c>
      <c r="L124" s="92" t="s">
        <v>865</v>
      </c>
      <c r="M124" s="92">
        <v>17.785806</v>
      </c>
      <c r="N124" s="92">
        <v>-64.755668</v>
      </c>
      <c r="O124" s="80" t="s">
        <v>19</v>
      </c>
      <c r="P124" s="92" t="s">
        <v>870</v>
      </c>
      <c r="Q124" s="92" t="s">
        <v>867</v>
      </c>
      <c r="R124" s="80"/>
    </row>
    <row r="125" spans="1:18" ht="16.5">
      <c r="A125" s="90"/>
      <c r="B125" s="91" t="s">
        <v>453</v>
      </c>
      <c r="C125" s="91" t="s">
        <v>105</v>
      </c>
      <c r="D125" s="80" t="s">
        <v>75</v>
      </c>
      <c r="E125" s="92" t="s">
        <v>461</v>
      </c>
      <c r="F125" s="92"/>
      <c r="G125" s="85">
        <v>1.58</v>
      </c>
      <c r="H125" s="46"/>
      <c r="I125" s="92"/>
      <c r="J125" s="86">
        <v>30</v>
      </c>
      <c r="K125" s="87" t="s">
        <v>49</v>
      </c>
      <c r="L125" s="92" t="s">
        <v>865</v>
      </c>
      <c r="M125" s="92">
        <v>12.197672</v>
      </c>
      <c r="N125" s="92">
        <v>-68.939165</v>
      </c>
      <c r="O125" s="80" t="s">
        <v>19</v>
      </c>
      <c r="P125" s="92" t="s">
        <v>871</v>
      </c>
      <c r="Q125" s="92" t="s">
        <v>867</v>
      </c>
      <c r="R125" s="80"/>
    </row>
    <row r="126" spans="1:18" ht="16.5">
      <c r="A126" s="80">
        <v>83</v>
      </c>
      <c r="B126" s="79" t="s">
        <v>453</v>
      </c>
      <c r="C126" s="79" t="s">
        <v>105</v>
      </c>
      <c r="D126" s="80" t="s">
        <v>75</v>
      </c>
      <c r="E126" s="80" t="s">
        <v>872</v>
      </c>
      <c r="F126" s="80"/>
      <c r="G126" s="85">
        <v>1.37</v>
      </c>
      <c r="H126" s="46"/>
      <c r="I126" s="80"/>
      <c r="J126" s="86" t="s">
        <v>873</v>
      </c>
      <c r="K126" s="87" t="s">
        <v>49</v>
      </c>
      <c r="L126" s="80" t="s">
        <v>322</v>
      </c>
      <c r="M126" s="80"/>
      <c r="N126" s="80"/>
      <c r="O126" s="80" t="s">
        <v>19</v>
      </c>
      <c r="P126" s="80" t="s">
        <v>321</v>
      </c>
      <c r="Q126" s="80" t="s">
        <v>874</v>
      </c>
      <c r="R126" s="92"/>
    </row>
    <row r="127" spans="1:18" ht="16.5">
      <c r="A127" s="80">
        <v>62</v>
      </c>
      <c r="B127" s="79" t="s">
        <v>453</v>
      </c>
      <c r="C127" s="79" t="s">
        <v>105</v>
      </c>
      <c r="D127" s="80" t="s">
        <v>75</v>
      </c>
      <c r="E127" s="80" t="s">
        <v>875</v>
      </c>
      <c r="F127" s="80" t="s">
        <v>876</v>
      </c>
      <c r="G127" s="85">
        <v>1.8545</v>
      </c>
      <c r="H127" s="46"/>
      <c r="I127" s="80"/>
      <c r="J127" s="86">
        <v>8</v>
      </c>
      <c r="K127" s="87" t="s">
        <v>41</v>
      </c>
      <c r="L127" s="80" t="s">
        <v>877</v>
      </c>
      <c r="M127" s="80">
        <v>18.47</v>
      </c>
      <c r="N127" s="80">
        <v>77.41</v>
      </c>
      <c r="O127" s="80" t="s">
        <v>19</v>
      </c>
      <c r="P127" s="80" t="s">
        <v>127</v>
      </c>
      <c r="Q127" s="80"/>
      <c r="R127" s="80"/>
    </row>
    <row r="128" spans="1:18" ht="16.5">
      <c r="A128" s="80">
        <v>63</v>
      </c>
      <c r="B128" s="79" t="s">
        <v>453</v>
      </c>
      <c r="C128" s="79" t="s">
        <v>105</v>
      </c>
      <c r="D128" s="80" t="s">
        <v>75</v>
      </c>
      <c r="E128" s="80" t="s">
        <v>875</v>
      </c>
      <c r="F128" s="80"/>
      <c r="G128" s="85">
        <v>1.916</v>
      </c>
      <c r="H128" s="46"/>
      <c r="I128" s="80"/>
      <c r="J128" s="86">
        <v>10</v>
      </c>
      <c r="K128" s="87" t="s">
        <v>41</v>
      </c>
      <c r="L128" s="80" t="s">
        <v>877</v>
      </c>
      <c r="M128" s="80">
        <v>18.47</v>
      </c>
      <c r="N128" s="80">
        <v>77.41</v>
      </c>
      <c r="O128" s="80" t="s">
        <v>19</v>
      </c>
      <c r="P128" s="80" t="s">
        <v>127</v>
      </c>
      <c r="Q128" s="80"/>
      <c r="R128" s="80"/>
    </row>
    <row r="129" spans="1:18" ht="16.5">
      <c r="A129" s="80">
        <v>64</v>
      </c>
      <c r="B129" s="79" t="s">
        <v>453</v>
      </c>
      <c r="C129" s="79" t="s">
        <v>105</v>
      </c>
      <c r="D129" s="80" t="s">
        <v>75</v>
      </c>
      <c r="E129" s="80" t="s">
        <v>875</v>
      </c>
      <c r="F129" s="80" t="s">
        <v>878</v>
      </c>
      <c r="G129" s="85">
        <v>1.678</v>
      </c>
      <c r="H129" s="46"/>
      <c r="I129" s="80"/>
      <c r="J129" s="86">
        <v>17</v>
      </c>
      <c r="K129" s="87" t="s">
        <v>41</v>
      </c>
      <c r="L129" s="80" t="s">
        <v>877</v>
      </c>
      <c r="M129" s="80">
        <v>18.47</v>
      </c>
      <c r="N129" s="80">
        <v>77.41</v>
      </c>
      <c r="O129" s="80" t="s">
        <v>19</v>
      </c>
      <c r="P129" s="80" t="s">
        <v>127</v>
      </c>
      <c r="Q129" s="80"/>
      <c r="R129" s="80"/>
    </row>
    <row r="130" spans="1:18" ht="16.5">
      <c r="A130" s="80">
        <v>65</v>
      </c>
      <c r="B130" s="79" t="s">
        <v>453</v>
      </c>
      <c r="C130" s="79" t="s">
        <v>105</v>
      </c>
      <c r="D130" s="80" t="s">
        <v>75</v>
      </c>
      <c r="E130" s="80" t="s">
        <v>875</v>
      </c>
      <c r="F130" s="80" t="s">
        <v>879</v>
      </c>
      <c r="G130" s="85">
        <v>1.5227</v>
      </c>
      <c r="H130" s="46"/>
      <c r="I130" s="80"/>
      <c r="J130" s="86">
        <v>18</v>
      </c>
      <c r="K130" s="87" t="s">
        <v>41</v>
      </c>
      <c r="L130" s="80" t="s">
        <v>877</v>
      </c>
      <c r="M130" s="80">
        <v>18.47</v>
      </c>
      <c r="N130" s="80">
        <v>77.41</v>
      </c>
      <c r="O130" s="80" t="s">
        <v>19</v>
      </c>
      <c r="P130" s="80" t="s">
        <v>127</v>
      </c>
      <c r="Q130" s="80"/>
      <c r="R130" s="80"/>
    </row>
    <row r="131" spans="1:18" ht="16.5">
      <c r="A131" s="80">
        <v>66</v>
      </c>
      <c r="B131" s="79" t="s">
        <v>453</v>
      </c>
      <c r="C131" s="79" t="s">
        <v>105</v>
      </c>
      <c r="D131" s="80" t="s">
        <v>75</v>
      </c>
      <c r="E131" s="80" t="s">
        <v>875</v>
      </c>
      <c r="F131" s="80" t="s">
        <v>880</v>
      </c>
      <c r="G131" s="85">
        <v>1.6997</v>
      </c>
      <c r="H131" s="46"/>
      <c r="I131" s="80"/>
      <c r="J131" s="86">
        <v>24</v>
      </c>
      <c r="K131" s="87" t="s">
        <v>41</v>
      </c>
      <c r="L131" s="80" t="s">
        <v>877</v>
      </c>
      <c r="M131" s="80">
        <v>18.47</v>
      </c>
      <c r="N131" s="80">
        <v>77.41</v>
      </c>
      <c r="O131" s="80" t="s">
        <v>19</v>
      </c>
      <c r="P131" s="80" t="s">
        <v>127</v>
      </c>
      <c r="Q131" s="80"/>
      <c r="R131" s="80"/>
    </row>
    <row r="132" spans="1:18" ht="16.5">
      <c r="A132" s="80">
        <v>67</v>
      </c>
      <c r="B132" s="79" t="s">
        <v>453</v>
      </c>
      <c r="C132" s="79" t="s">
        <v>105</v>
      </c>
      <c r="D132" s="80" t="s">
        <v>75</v>
      </c>
      <c r="E132" s="80" t="s">
        <v>875</v>
      </c>
      <c r="F132" s="80" t="s">
        <v>881</v>
      </c>
      <c r="G132" s="85">
        <v>1.783</v>
      </c>
      <c r="H132" s="46"/>
      <c r="I132" s="80"/>
      <c r="J132" s="86">
        <v>27</v>
      </c>
      <c r="K132" s="87" t="s">
        <v>41</v>
      </c>
      <c r="L132" s="80" t="s">
        <v>877</v>
      </c>
      <c r="M132" s="80">
        <v>18.47</v>
      </c>
      <c r="N132" s="80">
        <v>77.41</v>
      </c>
      <c r="O132" s="80" t="s">
        <v>19</v>
      </c>
      <c r="P132" s="80" t="s">
        <v>127</v>
      </c>
      <c r="Q132" s="80"/>
      <c r="R132" s="80"/>
    </row>
    <row r="133" spans="1:18" ht="16.5">
      <c r="A133" s="80">
        <v>68</v>
      </c>
      <c r="B133" s="79" t="s">
        <v>453</v>
      </c>
      <c r="C133" s="79" t="s">
        <v>105</v>
      </c>
      <c r="D133" s="80" t="s">
        <v>75</v>
      </c>
      <c r="E133" s="80" t="s">
        <v>875</v>
      </c>
      <c r="F133" s="80"/>
      <c r="G133" s="85">
        <v>1.926</v>
      </c>
      <c r="H133" s="46"/>
      <c r="I133" s="80"/>
      <c r="J133" s="86">
        <v>30</v>
      </c>
      <c r="K133" s="87" t="s">
        <v>41</v>
      </c>
      <c r="L133" s="80" t="s">
        <v>877</v>
      </c>
      <c r="M133" s="80">
        <v>18.47</v>
      </c>
      <c r="N133" s="80">
        <v>77.41</v>
      </c>
      <c r="O133" s="80" t="s">
        <v>19</v>
      </c>
      <c r="P133" s="80" t="s">
        <v>127</v>
      </c>
      <c r="Q133" s="80"/>
      <c r="R133" s="80"/>
    </row>
    <row r="134" spans="1:18" ht="16.5">
      <c r="A134" s="80">
        <v>69</v>
      </c>
      <c r="B134" s="79" t="s">
        <v>453</v>
      </c>
      <c r="C134" s="79" t="s">
        <v>105</v>
      </c>
      <c r="D134" s="80" t="s">
        <v>75</v>
      </c>
      <c r="E134" s="80" t="s">
        <v>875</v>
      </c>
      <c r="F134" s="80" t="s">
        <v>882</v>
      </c>
      <c r="G134" s="85">
        <v>1.737</v>
      </c>
      <c r="H134" s="46"/>
      <c r="I134" s="80"/>
      <c r="J134" s="86">
        <v>35</v>
      </c>
      <c r="K134" s="87" t="s">
        <v>41</v>
      </c>
      <c r="L134" s="80" t="s">
        <v>877</v>
      </c>
      <c r="M134" s="80">
        <v>18.47</v>
      </c>
      <c r="N134" s="80">
        <v>77.41</v>
      </c>
      <c r="O134" s="80" t="s">
        <v>19</v>
      </c>
      <c r="P134" s="80" t="s">
        <v>127</v>
      </c>
      <c r="Q134" s="80"/>
      <c r="R134" s="80"/>
    </row>
    <row r="135" spans="1:18" ht="16.5">
      <c r="A135" s="80">
        <v>70</v>
      </c>
      <c r="B135" s="79" t="s">
        <v>453</v>
      </c>
      <c r="C135" s="79" t="s">
        <v>105</v>
      </c>
      <c r="D135" s="80" t="s">
        <v>75</v>
      </c>
      <c r="E135" s="80" t="s">
        <v>875</v>
      </c>
      <c r="F135" s="80" t="s">
        <v>883</v>
      </c>
      <c r="G135" s="85">
        <v>1.744</v>
      </c>
      <c r="H135" s="46"/>
      <c r="I135" s="80"/>
      <c r="J135" s="86">
        <v>40</v>
      </c>
      <c r="K135" s="87" t="s">
        <v>41</v>
      </c>
      <c r="L135" s="80" t="s">
        <v>877</v>
      </c>
      <c r="M135" s="80">
        <v>18.47</v>
      </c>
      <c r="N135" s="80">
        <v>77.41</v>
      </c>
      <c r="O135" s="80" t="s">
        <v>19</v>
      </c>
      <c r="P135" s="80" t="s">
        <v>127</v>
      </c>
      <c r="Q135" s="80"/>
      <c r="R135" s="80"/>
    </row>
    <row r="136" spans="1:18" ht="16.5">
      <c r="A136" s="80">
        <v>71</v>
      </c>
      <c r="B136" s="79" t="s">
        <v>453</v>
      </c>
      <c r="C136" s="79" t="s">
        <v>105</v>
      </c>
      <c r="D136" s="80" t="s">
        <v>75</v>
      </c>
      <c r="E136" s="80" t="s">
        <v>875</v>
      </c>
      <c r="F136" s="80"/>
      <c r="G136" s="85">
        <v>1.65</v>
      </c>
      <c r="H136" s="46"/>
      <c r="I136" s="80"/>
      <c r="J136" s="86">
        <v>45</v>
      </c>
      <c r="K136" s="87" t="s">
        <v>41</v>
      </c>
      <c r="L136" s="80" t="s">
        <v>877</v>
      </c>
      <c r="M136" s="80">
        <v>18.47</v>
      </c>
      <c r="N136" s="80">
        <v>77.41</v>
      </c>
      <c r="O136" s="80" t="s">
        <v>19</v>
      </c>
      <c r="P136" s="80" t="s">
        <v>127</v>
      </c>
      <c r="Q136" s="80"/>
      <c r="R136" s="80"/>
    </row>
    <row r="137" spans="1:18" ht="16.5">
      <c r="A137" s="80">
        <v>72</v>
      </c>
      <c r="B137" s="79" t="s">
        <v>453</v>
      </c>
      <c r="C137" s="79" t="s">
        <v>105</v>
      </c>
      <c r="D137" s="80" t="s">
        <v>75</v>
      </c>
      <c r="E137" s="80" t="s">
        <v>875</v>
      </c>
      <c r="F137" s="80"/>
      <c r="G137" s="85">
        <v>2.095</v>
      </c>
      <c r="H137" s="46"/>
      <c r="I137" s="80"/>
      <c r="J137" s="86">
        <v>50</v>
      </c>
      <c r="K137" s="87" t="s">
        <v>41</v>
      </c>
      <c r="L137" s="80" t="s">
        <v>877</v>
      </c>
      <c r="M137" s="80">
        <v>18.47</v>
      </c>
      <c r="N137" s="80">
        <v>77.41</v>
      </c>
      <c r="O137" s="80" t="s">
        <v>19</v>
      </c>
      <c r="P137" s="80" t="s">
        <v>127</v>
      </c>
      <c r="Q137" s="80"/>
      <c r="R137" s="80"/>
    </row>
    <row r="138" spans="1:18" ht="16.5">
      <c r="A138" s="80">
        <v>79</v>
      </c>
      <c r="B138" s="79" t="s">
        <v>453</v>
      </c>
      <c r="C138" s="79" t="s">
        <v>105</v>
      </c>
      <c r="D138" s="80" t="s">
        <v>75</v>
      </c>
      <c r="E138" s="80" t="s">
        <v>791</v>
      </c>
      <c r="F138" s="80"/>
      <c r="G138" s="85">
        <v>1.95</v>
      </c>
      <c r="H138" s="46"/>
      <c r="I138" s="80"/>
      <c r="J138" s="86">
        <v>20</v>
      </c>
      <c r="K138" s="87" t="s">
        <v>41</v>
      </c>
      <c r="L138" s="80" t="s">
        <v>826</v>
      </c>
      <c r="M138" s="80"/>
      <c r="N138" s="80"/>
      <c r="O138" s="80" t="s">
        <v>19</v>
      </c>
      <c r="P138" s="80" t="s">
        <v>827</v>
      </c>
      <c r="Q138" s="80"/>
      <c r="R138" s="80"/>
    </row>
    <row r="139" spans="1:18" ht="16.5">
      <c r="A139" s="80">
        <v>80</v>
      </c>
      <c r="B139" s="79" t="s">
        <v>453</v>
      </c>
      <c r="C139" s="79" t="s">
        <v>105</v>
      </c>
      <c r="D139" s="80" t="s">
        <v>75</v>
      </c>
      <c r="E139" s="80" t="s">
        <v>791</v>
      </c>
      <c r="F139" s="80"/>
      <c r="G139" s="85">
        <v>2.05</v>
      </c>
      <c r="H139" s="46"/>
      <c r="I139" s="80"/>
      <c r="J139" s="86">
        <v>30</v>
      </c>
      <c r="K139" s="87" t="s">
        <v>41</v>
      </c>
      <c r="L139" s="80" t="s">
        <v>826</v>
      </c>
      <c r="M139" s="80"/>
      <c r="N139" s="80"/>
      <c r="O139" s="80" t="s">
        <v>19</v>
      </c>
      <c r="P139" s="80" t="s">
        <v>827</v>
      </c>
      <c r="Q139" s="80"/>
      <c r="R139" s="80"/>
    </row>
    <row r="140" spans="1:18" ht="16.5">
      <c r="A140" s="80">
        <v>81</v>
      </c>
      <c r="B140" s="79" t="s">
        <v>453</v>
      </c>
      <c r="C140" s="79" t="s">
        <v>105</v>
      </c>
      <c r="D140" s="80" t="s">
        <v>75</v>
      </c>
      <c r="E140" s="80" t="s">
        <v>791</v>
      </c>
      <c r="F140" s="80"/>
      <c r="G140" s="85">
        <v>1.78</v>
      </c>
      <c r="H140" s="46"/>
      <c r="I140" s="80"/>
      <c r="J140" s="86">
        <v>10</v>
      </c>
      <c r="K140" s="87" t="s">
        <v>41</v>
      </c>
      <c r="L140" s="80" t="s">
        <v>826</v>
      </c>
      <c r="M140" s="80"/>
      <c r="N140" s="80"/>
      <c r="O140" s="80" t="s">
        <v>19</v>
      </c>
      <c r="P140" s="80" t="s">
        <v>827</v>
      </c>
      <c r="Q140" s="80"/>
      <c r="R140" s="80"/>
    </row>
    <row r="141" spans="1:18" ht="16.5">
      <c r="A141" s="80">
        <v>43</v>
      </c>
      <c r="B141" s="79" t="s">
        <v>453</v>
      </c>
      <c r="C141" s="79" t="s">
        <v>105</v>
      </c>
      <c r="D141" s="80" t="s">
        <v>75</v>
      </c>
      <c r="E141" s="80" t="s">
        <v>859</v>
      </c>
      <c r="F141" s="80"/>
      <c r="G141" s="85">
        <v>1.79</v>
      </c>
      <c r="H141" s="46"/>
      <c r="I141" s="80" t="s">
        <v>80</v>
      </c>
      <c r="J141" s="86">
        <v>1.5</v>
      </c>
      <c r="K141" s="87" t="s">
        <v>209</v>
      </c>
      <c r="L141" s="80" t="s">
        <v>112</v>
      </c>
      <c r="M141" s="80" t="s">
        <v>884</v>
      </c>
      <c r="N141" s="80" t="s">
        <v>885</v>
      </c>
      <c r="O141" s="80" t="s">
        <v>19</v>
      </c>
      <c r="P141" s="80" t="s">
        <v>277</v>
      </c>
      <c r="Q141" s="80"/>
      <c r="R141" s="80"/>
    </row>
    <row r="142" spans="1:18" ht="16.5">
      <c r="A142" s="80">
        <v>44</v>
      </c>
      <c r="B142" s="79" t="s">
        <v>453</v>
      </c>
      <c r="C142" s="79" t="s">
        <v>105</v>
      </c>
      <c r="D142" s="80" t="s">
        <v>75</v>
      </c>
      <c r="E142" s="80" t="s">
        <v>859</v>
      </c>
      <c r="F142" s="80"/>
      <c r="G142" s="85">
        <v>1.69</v>
      </c>
      <c r="H142" s="46"/>
      <c r="I142" s="80" t="s">
        <v>21</v>
      </c>
      <c r="J142" s="86">
        <v>10</v>
      </c>
      <c r="K142" s="87" t="s">
        <v>209</v>
      </c>
      <c r="L142" s="80" t="s">
        <v>142</v>
      </c>
      <c r="M142" s="80" t="s">
        <v>886</v>
      </c>
      <c r="N142" s="80" t="s">
        <v>887</v>
      </c>
      <c r="O142" s="80" t="s">
        <v>19</v>
      </c>
      <c r="P142" s="80" t="s">
        <v>277</v>
      </c>
      <c r="Q142" s="80"/>
      <c r="R142" s="80"/>
    </row>
    <row r="143" spans="1:18" ht="16.5">
      <c r="A143" s="80">
        <v>45</v>
      </c>
      <c r="B143" s="79" t="s">
        <v>453</v>
      </c>
      <c r="C143" s="79" t="s">
        <v>105</v>
      </c>
      <c r="D143" s="80" t="s">
        <v>75</v>
      </c>
      <c r="E143" s="80" t="s">
        <v>888</v>
      </c>
      <c r="F143" s="80" t="s">
        <v>889</v>
      </c>
      <c r="G143" s="85">
        <v>1.36</v>
      </c>
      <c r="H143" s="46"/>
      <c r="I143" s="80"/>
      <c r="J143" s="86">
        <v>10</v>
      </c>
      <c r="K143" s="87" t="s">
        <v>209</v>
      </c>
      <c r="L143" s="80" t="s">
        <v>130</v>
      </c>
      <c r="M143" s="80"/>
      <c r="N143" s="80"/>
      <c r="O143" s="80" t="s">
        <v>52</v>
      </c>
      <c r="P143" s="80" t="s">
        <v>131</v>
      </c>
      <c r="Q143" s="80"/>
      <c r="R143" s="80"/>
    </row>
    <row r="144" spans="1:18" ht="16.5">
      <c r="A144" s="80">
        <v>46</v>
      </c>
      <c r="B144" s="79" t="s">
        <v>453</v>
      </c>
      <c r="C144" s="79" t="s">
        <v>105</v>
      </c>
      <c r="D144" s="80" t="s">
        <v>75</v>
      </c>
      <c r="E144" s="80" t="s">
        <v>888</v>
      </c>
      <c r="F144" s="80" t="s">
        <v>890</v>
      </c>
      <c r="G144" s="85">
        <v>1.47</v>
      </c>
      <c r="H144" s="46"/>
      <c r="I144" s="80"/>
      <c r="J144" s="86">
        <v>10</v>
      </c>
      <c r="K144" s="87" t="s">
        <v>209</v>
      </c>
      <c r="L144" s="80" t="s">
        <v>133</v>
      </c>
      <c r="M144" s="80"/>
      <c r="N144" s="80"/>
      <c r="O144" s="80" t="s">
        <v>52</v>
      </c>
      <c r="P144" s="80" t="s">
        <v>131</v>
      </c>
      <c r="Q144" s="80"/>
      <c r="R144" s="80"/>
    </row>
    <row r="145" spans="1:18" ht="16.5">
      <c r="A145" s="80">
        <v>47</v>
      </c>
      <c r="B145" s="79" t="s">
        <v>453</v>
      </c>
      <c r="C145" s="79" t="s">
        <v>105</v>
      </c>
      <c r="D145" s="80" t="s">
        <v>75</v>
      </c>
      <c r="E145" s="80" t="s">
        <v>888</v>
      </c>
      <c r="F145" s="80" t="s">
        <v>891</v>
      </c>
      <c r="G145" s="85">
        <v>1.75</v>
      </c>
      <c r="H145" s="46"/>
      <c r="I145" s="80"/>
      <c r="J145" s="86">
        <v>10</v>
      </c>
      <c r="K145" s="87" t="s">
        <v>209</v>
      </c>
      <c r="L145" s="80" t="s">
        <v>135</v>
      </c>
      <c r="M145" s="80"/>
      <c r="N145" s="80"/>
      <c r="O145" s="80" t="s">
        <v>52</v>
      </c>
      <c r="P145" s="80" t="s">
        <v>131</v>
      </c>
      <c r="Q145" s="80"/>
      <c r="R145" s="80"/>
    </row>
    <row r="146" spans="1:18" ht="16.5">
      <c r="A146" s="80">
        <v>48</v>
      </c>
      <c r="B146" s="79" t="s">
        <v>453</v>
      </c>
      <c r="C146" s="79" t="s">
        <v>105</v>
      </c>
      <c r="D146" s="80" t="s">
        <v>75</v>
      </c>
      <c r="E146" s="80" t="s">
        <v>888</v>
      </c>
      <c r="F146" s="80" t="s">
        <v>892</v>
      </c>
      <c r="G146" s="85">
        <v>1.77</v>
      </c>
      <c r="H146" s="46"/>
      <c r="I146" s="80"/>
      <c r="J146" s="86">
        <v>10</v>
      </c>
      <c r="K146" s="87" t="s">
        <v>209</v>
      </c>
      <c r="L146" s="80" t="s">
        <v>137</v>
      </c>
      <c r="M146" s="80"/>
      <c r="N146" s="80"/>
      <c r="O146" s="80" t="s">
        <v>52</v>
      </c>
      <c r="P146" s="80" t="s">
        <v>131</v>
      </c>
      <c r="Q146" s="80"/>
      <c r="R146" s="80"/>
    </row>
    <row r="147" spans="1:18" ht="16.5">
      <c r="A147" s="80">
        <v>49</v>
      </c>
      <c r="B147" s="79" t="s">
        <v>453</v>
      </c>
      <c r="C147" s="79" t="s">
        <v>105</v>
      </c>
      <c r="D147" s="80" t="s">
        <v>75</v>
      </c>
      <c r="E147" s="80" t="s">
        <v>888</v>
      </c>
      <c r="F147" s="80" t="s">
        <v>893</v>
      </c>
      <c r="G147" s="85">
        <v>1.73</v>
      </c>
      <c r="H147" s="46"/>
      <c r="I147" s="80"/>
      <c r="J147" s="86">
        <v>10</v>
      </c>
      <c r="K147" s="87" t="s">
        <v>209</v>
      </c>
      <c r="L147" s="80" t="s">
        <v>139</v>
      </c>
      <c r="M147" s="80"/>
      <c r="N147" s="80"/>
      <c r="O147" s="80" t="s">
        <v>52</v>
      </c>
      <c r="P147" s="80" t="s">
        <v>131</v>
      </c>
      <c r="Q147" s="80"/>
      <c r="R147" s="80"/>
    </row>
    <row r="148" spans="1:18" ht="16.5">
      <c r="A148" s="80">
        <v>50</v>
      </c>
      <c r="B148" s="79" t="s">
        <v>453</v>
      </c>
      <c r="C148" s="79" t="s">
        <v>105</v>
      </c>
      <c r="D148" s="80" t="s">
        <v>75</v>
      </c>
      <c r="E148" s="80" t="s">
        <v>888</v>
      </c>
      <c r="F148" s="80" t="s">
        <v>894</v>
      </c>
      <c r="G148" s="85">
        <v>1.94</v>
      </c>
      <c r="H148" s="46"/>
      <c r="I148" s="80"/>
      <c r="J148" s="86">
        <v>10</v>
      </c>
      <c r="K148" s="87" t="s">
        <v>209</v>
      </c>
      <c r="L148" s="80" t="s">
        <v>141</v>
      </c>
      <c r="M148" s="80"/>
      <c r="N148" s="80"/>
      <c r="O148" s="80" t="s">
        <v>52</v>
      </c>
      <c r="P148" s="80" t="s">
        <v>131</v>
      </c>
      <c r="Q148" s="80"/>
      <c r="R148" s="80"/>
    </row>
    <row r="149" spans="1:18" ht="16.5">
      <c r="A149" s="80">
        <v>51</v>
      </c>
      <c r="B149" s="79" t="s">
        <v>453</v>
      </c>
      <c r="C149" s="79" t="s">
        <v>105</v>
      </c>
      <c r="D149" s="80" t="s">
        <v>75</v>
      </c>
      <c r="E149" s="80" t="s">
        <v>888</v>
      </c>
      <c r="F149" s="80"/>
      <c r="G149" s="85">
        <v>1.79</v>
      </c>
      <c r="H149" s="46"/>
      <c r="I149" s="80" t="s">
        <v>80</v>
      </c>
      <c r="J149" s="86">
        <v>1.5</v>
      </c>
      <c r="K149" s="87" t="s">
        <v>209</v>
      </c>
      <c r="L149" s="80" t="s">
        <v>112</v>
      </c>
      <c r="M149" s="80" t="s">
        <v>405</v>
      </c>
      <c r="N149" s="80" t="s">
        <v>406</v>
      </c>
      <c r="O149" s="80" t="s">
        <v>19</v>
      </c>
      <c r="P149" s="80" t="s">
        <v>895</v>
      </c>
      <c r="Q149" s="80"/>
      <c r="R149" s="80"/>
    </row>
    <row r="150" spans="1:18" ht="16.5">
      <c r="A150" s="80">
        <v>52</v>
      </c>
      <c r="B150" s="79" t="s">
        <v>453</v>
      </c>
      <c r="C150" s="79" t="s">
        <v>105</v>
      </c>
      <c r="D150" s="80" t="s">
        <v>75</v>
      </c>
      <c r="E150" s="80" t="s">
        <v>888</v>
      </c>
      <c r="F150" s="80"/>
      <c r="G150" s="85">
        <v>1.69</v>
      </c>
      <c r="H150" s="46"/>
      <c r="I150" s="80" t="s">
        <v>21</v>
      </c>
      <c r="J150" s="86">
        <v>10</v>
      </c>
      <c r="K150" s="87" t="s">
        <v>209</v>
      </c>
      <c r="L150" s="80" t="s">
        <v>142</v>
      </c>
      <c r="M150" s="80" t="s">
        <v>407</v>
      </c>
      <c r="N150" s="80" t="s">
        <v>408</v>
      </c>
      <c r="O150" s="80" t="s">
        <v>19</v>
      </c>
      <c r="P150" s="80" t="s">
        <v>895</v>
      </c>
      <c r="Q150" s="80"/>
      <c r="R150" s="80"/>
    </row>
    <row r="151" spans="1:18" ht="16.5">
      <c r="A151" s="80">
        <v>53</v>
      </c>
      <c r="B151" s="79" t="s">
        <v>453</v>
      </c>
      <c r="C151" s="79" t="s">
        <v>105</v>
      </c>
      <c r="D151" s="80" t="s">
        <v>75</v>
      </c>
      <c r="E151" s="80" t="s">
        <v>888</v>
      </c>
      <c r="F151" s="80"/>
      <c r="G151" s="85">
        <v>2.09</v>
      </c>
      <c r="H151" s="46"/>
      <c r="I151" s="80"/>
      <c r="J151" s="86" t="s">
        <v>896</v>
      </c>
      <c r="K151" s="87" t="s">
        <v>209</v>
      </c>
      <c r="L151" s="80" t="s">
        <v>897</v>
      </c>
      <c r="M151" s="80"/>
      <c r="N151" s="80"/>
      <c r="O151" s="80" t="s">
        <v>19</v>
      </c>
      <c r="P151" s="80" t="s">
        <v>152</v>
      </c>
      <c r="Q151" s="80"/>
      <c r="R151" s="80"/>
    </row>
    <row r="152" spans="1:18" ht="16.5">
      <c r="A152" s="80">
        <v>40</v>
      </c>
      <c r="B152" s="79" t="s">
        <v>453</v>
      </c>
      <c r="C152" s="79" t="s">
        <v>105</v>
      </c>
      <c r="D152" s="80" t="s">
        <v>75</v>
      </c>
      <c r="E152" s="80" t="s">
        <v>836</v>
      </c>
      <c r="F152" s="96"/>
      <c r="G152" s="85">
        <v>1.694</v>
      </c>
      <c r="H152" s="46"/>
      <c r="I152" s="80"/>
      <c r="J152" s="86">
        <v>9</v>
      </c>
      <c r="K152" s="87" t="s">
        <v>207</v>
      </c>
      <c r="L152" s="80" t="s">
        <v>160</v>
      </c>
      <c r="M152" s="80"/>
      <c r="N152" s="80"/>
      <c r="O152" s="80" t="s">
        <v>19</v>
      </c>
      <c r="P152" s="80" t="s">
        <v>354</v>
      </c>
      <c r="Q152" s="80"/>
      <c r="R152" s="80"/>
    </row>
    <row r="153" spans="1:18" ht="16.5">
      <c r="A153" s="80">
        <v>41</v>
      </c>
      <c r="B153" s="79" t="s">
        <v>453</v>
      </c>
      <c r="C153" s="79" t="s">
        <v>105</v>
      </c>
      <c r="D153" s="80" t="s">
        <v>75</v>
      </c>
      <c r="E153" s="80" t="s">
        <v>836</v>
      </c>
      <c r="F153" s="96"/>
      <c r="G153" s="85">
        <v>1.789</v>
      </c>
      <c r="H153" s="46"/>
      <c r="I153" s="80"/>
      <c r="J153" s="86">
        <v>13.5</v>
      </c>
      <c r="K153" s="87" t="s">
        <v>207</v>
      </c>
      <c r="L153" s="80" t="s">
        <v>160</v>
      </c>
      <c r="M153" s="80"/>
      <c r="N153" s="80"/>
      <c r="O153" s="80" t="s">
        <v>19</v>
      </c>
      <c r="P153" s="80" t="s">
        <v>354</v>
      </c>
      <c r="Q153" s="80"/>
      <c r="R153" s="80"/>
    </row>
    <row r="154" spans="1:18" ht="16.5">
      <c r="A154" s="80">
        <v>54</v>
      </c>
      <c r="B154" s="79" t="s">
        <v>453</v>
      </c>
      <c r="C154" s="79" t="s">
        <v>105</v>
      </c>
      <c r="D154" s="80" t="s">
        <v>75</v>
      </c>
      <c r="E154" s="80" t="s">
        <v>836</v>
      </c>
      <c r="F154" s="80" t="s">
        <v>898</v>
      </c>
      <c r="G154" s="85">
        <v>1.26</v>
      </c>
      <c r="H154" s="46"/>
      <c r="I154" s="80" t="s">
        <v>21</v>
      </c>
      <c r="J154" s="86">
        <v>8</v>
      </c>
      <c r="K154" s="87" t="s">
        <v>207</v>
      </c>
      <c r="L154" s="80" t="s">
        <v>18</v>
      </c>
      <c r="M154" s="80"/>
      <c r="N154" s="80"/>
      <c r="O154" s="80" t="s">
        <v>19</v>
      </c>
      <c r="P154" s="80" t="s">
        <v>117</v>
      </c>
      <c r="Q154" s="80"/>
      <c r="R154" s="80"/>
    </row>
    <row r="155" spans="1:18" ht="16.5">
      <c r="A155" s="80">
        <v>55</v>
      </c>
      <c r="B155" s="79" t="s">
        <v>453</v>
      </c>
      <c r="C155" s="79" t="s">
        <v>105</v>
      </c>
      <c r="D155" s="80" t="s">
        <v>75</v>
      </c>
      <c r="E155" s="80" t="s">
        <v>836</v>
      </c>
      <c r="F155" s="80" t="s">
        <v>899</v>
      </c>
      <c r="G155" s="85">
        <v>1.34</v>
      </c>
      <c r="H155" s="46"/>
      <c r="I155" s="80" t="s">
        <v>21</v>
      </c>
      <c r="J155" s="86">
        <v>6</v>
      </c>
      <c r="K155" s="87" t="s">
        <v>207</v>
      </c>
      <c r="L155" s="80" t="s">
        <v>900</v>
      </c>
      <c r="M155" s="80"/>
      <c r="N155" s="80"/>
      <c r="O155" s="80" t="s">
        <v>19</v>
      </c>
      <c r="P155" s="80" t="s">
        <v>117</v>
      </c>
      <c r="Q155" s="80"/>
      <c r="R155" s="80"/>
    </row>
    <row r="156" spans="1:18" ht="16.5">
      <c r="A156" s="80">
        <v>56</v>
      </c>
      <c r="B156" s="79" t="s">
        <v>453</v>
      </c>
      <c r="C156" s="79" t="s">
        <v>105</v>
      </c>
      <c r="D156" s="80" t="s">
        <v>75</v>
      </c>
      <c r="E156" s="80" t="s">
        <v>836</v>
      </c>
      <c r="F156" s="80" t="s">
        <v>901</v>
      </c>
      <c r="G156" s="85">
        <v>1.43</v>
      </c>
      <c r="H156" s="46"/>
      <c r="I156" s="80" t="s">
        <v>21</v>
      </c>
      <c r="J156" s="86" t="s">
        <v>164</v>
      </c>
      <c r="K156" s="87" t="s">
        <v>207</v>
      </c>
      <c r="L156" s="80" t="s">
        <v>156</v>
      </c>
      <c r="M156" s="80"/>
      <c r="N156" s="80"/>
      <c r="O156" s="80" t="s">
        <v>19</v>
      </c>
      <c r="P156" s="80" t="s">
        <v>117</v>
      </c>
      <c r="Q156" s="80"/>
      <c r="R156" s="80"/>
    </row>
    <row r="157" spans="1:18" ht="16.5">
      <c r="A157" s="80">
        <v>57</v>
      </c>
      <c r="B157" s="79" t="s">
        <v>453</v>
      </c>
      <c r="C157" s="79" t="s">
        <v>105</v>
      </c>
      <c r="D157" s="80" t="s">
        <v>75</v>
      </c>
      <c r="E157" s="80" t="s">
        <v>836</v>
      </c>
      <c r="F157" s="80" t="s">
        <v>902</v>
      </c>
      <c r="G157" s="85">
        <v>1.35</v>
      </c>
      <c r="H157" s="46"/>
      <c r="I157" s="80" t="s">
        <v>30</v>
      </c>
      <c r="J157" s="86" t="s">
        <v>154</v>
      </c>
      <c r="K157" s="87" t="s">
        <v>207</v>
      </c>
      <c r="L157" s="80" t="s">
        <v>900</v>
      </c>
      <c r="M157" s="80"/>
      <c r="N157" s="80"/>
      <c r="O157" s="80" t="s">
        <v>19</v>
      </c>
      <c r="P157" s="80" t="s">
        <v>117</v>
      </c>
      <c r="Q157" s="80"/>
      <c r="R157" s="80"/>
    </row>
    <row r="158" spans="1:18" ht="16.5">
      <c r="A158" s="80">
        <v>58</v>
      </c>
      <c r="B158" s="79" t="s">
        <v>453</v>
      </c>
      <c r="C158" s="79" t="s">
        <v>105</v>
      </c>
      <c r="D158" s="80" t="s">
        <v>75</v>
      </c>
      <c r="E158" s="80" t="s">
        <v>836</v>
      </c>
      <c r="F158" s="80" t="s">
        <v>903</v>
      </c>
      <c r="G158" s="85">
        <v>1.3</v>
      </c>
      <c r="H158" s="46"/>
      <c r="I158" s="80" t="s">
        <v>80</v>
      </c>
      <c r="J158" s="86">
        <v>3</v>
      </c>
      <c r="K158" s="87" t="s">
        <v>207</v>
      </c>
      <c r="L158" s="80" t="s">
        <v>116</v>
      </c>
      <c r="M158" s="80"/>
      <c r="N158" s="80"/>
      <c r="O158" s="80" t="s">
        <v>19</v>
      </c>
      <c r="P158" s="80" t="s">
        <v>117</v>
      </c>
      <c r="Q158" s="80"/>
      <c r="R158" s="80"/>
    </row>
    <row r="159" spans="1:18" ht="16.5">
      <c r="A159" s="80">
        <v>59</v>
      </c>
      <c r="B159" s="79" t="s">
        <v>453</v>
      </c>
      <c r="C159" s="79" t="s">
        <v>105</v>
      </c>
      <c r="D159" s="80" t="s">
        <v>75</v>
      </c>
      <c r="E159" s="80" t="s">
        <v>836</v>
      </c>
      <c r="F159" s="80" t="s">
        <v>904</v>
      </c>
      <c r="G159" s="85">
        <v>1.33</v>
      </c>
      <c r="H159" s="46"/>
      <c r="I159" s="80"/>
      <c r="J159" s="86" t="s">
        <v>158</v>
      </c>
      <c r="K159" s="87" t="s">
        <v>207</v>
      </c>
      <c r="L159" s="80" t="s">
        <v>159</v>
      </c>
      <c r="M159" s="80"/>
      <c r="N159" s="80"/>
      <c r="O159" s="80" t="s">
        <v>19</v>
      </c>
      <c r="P159" s="80" t="s">
        <v>117</v>
      </c>
      <c r="Q159" s="80"/>
      <c r="R159" s="80"/>
    </row>
    <row r="160" spans="1:18" ht="16.5">
      <c r="A160" s="80">
        <v>60</v>
      </c>
      <c r="B160" s="79" t="s">
        <v>453</v>
      </c>
      <c r="C160" s="79" t="s">
        <v>105</v>
      </c>
      <c r="D160" s="80" t="s">
        <v>75</v>
      </c>
      <c r="E160" s="80" t="s">
        <v>836</v>
      </c>
      <c r="F160" s="80" t="s">
        <v>905</v>
      </c>
      <c r="G160" s="85">
        <v>1.28</v>
      </c>
      <c r="H160" s="46"/>
      <c r="I160" s="80" t="s">
        <v>30</v>
      </c>
      <c r="J160" s="86" t="s">
        <v>94</v>
      </c>
      <c r="K160" s="87" t="s">
        <v>207</v>
      </c>
      <c r="L160" s="80" t="s">
        <v>162</v>
      </c>
      <c r="M160" s="80"/>
      <c r="N160" s="80"/>
      <c r="O160" s="80" t="s">
        <v>19</v>
      </c>
      <c r="P160" s="80" t="s">
        <v>117</v>
      </c>
      <c r="Q160" s="80"/>
      <c r="R160" s="80"/>
    </row>
    <row r="161" spans="1:18" ht="16.5">
      <c r="A161" s="80">
        <v>61</v>
      </c>
      <c r="B161" s="79" t="s">
        <v>453</v>
      </c>
      <c r="C161" s="79" t="s">
        <v>105</v>
      </c>
      <c r="D161" s="80" t="s">
        <v>75</v>
      </c>
      <c r="E161" s="80" t="s">
        <v>836</v>
      </c>
      <c r="F161" s="80" t="s">
        <v>906</v>
      </c>
      <c r="G161" s="85">
        <v>1.02</v>
      </c>
      <c r="H161" s="46"/>
      <c r="I161" s="80" t="s">
        <v>30</v>
      </c>
      <c r="J161" s="86" t="s">
        <v>154</v>
      </c>
      <c r="K161" s="87" t="s">
        <v>207</v>
      </c>
      <c r="L161" s="80" t="s">
        <v>156</v>
      </c>
      <c r="M161" s="80"/>
      <c r="N161" s="80"/>
      <c r="O161" s="80" t="s">
        <v>19</v>
      </c>
      <c r="P161" s="80" t="s">
        <v>117</v>
      </c>
      <c r="Q161" s="80"/>
      <c r="R161" s="80"/>
    </row>
    <row r="162" spans="1:18" ht="16.5">
      <c r="A162" s="80"/>
      <c r="B162" s="79"/>
      <c r="C162" s="79"/>
      <c r="D162" s="80"/>
      <c r="E162" s="80"/>
      <c r="F162" s="88" t="s">
        <v>811</v>
      </c>
      <c r="G162" s="89">
        <f>AVERAGE(G111:G161)</f>
        <v>1.6336058823529414</v>
      </c>
      <c r="H162" s="102"/>
      <c r="I162" s="80"/>
      <c r="J162" s="86"/>
      <c r="K162" s="87"/>
      <c r="L162" s="80"/>
      <c r="M162" s="80"/>
      <c r="N162" s="80"/>
      <c r="O162" s="80"/>
      <c r="P162" s="80"/>
      <c r="Q162" s="80"/>
      <c r="R162" s="80"/>
    </row>
    <row r="163" spans="1:18" ht="16.5">
      <c r="A163" s="80"/>
      <c r="B163" s="79"/>
      <c r="C163" s="79"/>
      <c r="D163" s="80"/>
      <c r="E163" s="80"/>
      <c r="F163" s="88" t="s">
        <v>812</v>
      </c>
      <c r="G163" s="89">
        <f>STDEV(G111:G161)</f>
        <v>0.26843269205651027</v>
      </c>
      <c r="H163" s="102"/>
      <c r="I163" s="80"/>
      <c r="J163" s="86"/>
      <c r="K163" s="87"/>
      <c r="L163" s="80"/>
      <c r="M163" s="80"/>
      <c r="N163" s="80"/>
      <c r="O163" s="80"/>
      <c r="P163" s="80"/>
      <c r="Q163" s="80"/>
      <c r="R163" s="80"/>
    </row>
    <row r="164" spans="1:18" ht="16.5">
      <c r="A164" s="80"/>
      <c r="B164" s="79"/>
      <c r="C164" s="79"/>
      <c r="D164" s="80"/>
      <c r="E164" s="80"/>
      <c r="F164" s="88" t="s">
        <v>942</v>
      </c>
      <c r="G164" s="89">
        <f>(G163/SQRT(COUNT(G111:G161)))</f>
        <v>0.037588095258875506</v>
      </c>
      <c r="H164" s="102"/>
      <c r="I164" s="80"/>
      <c r="J164" s="86"/>
      <c r="K164" s="87"/>
      <c r="L164" s="80"/>
      <c r="M164" s="80"/>
      <c r="N164" s="80"/>
      <c r="O164" s="80"/>
      <c r="P164" s="80"/>
      <c r="Q164" s="80"/>
      <c r="R164" s="80"/>
    </row>
    <row r="165" spans="1:18" ht="16.5">
      <c r="A165" s="80"/>
      <c r="B165" s="79"/>
      <c r="C165" s="79"/>
      <c r="D165" s="80"/>
      <c r="E165" s="80"/>
      <c r="F165" s="80"/>
      <c r="G165" s="85"/>
      <c r="H165" s="46"/>
      <c r="I165" s="80"/>
      <c r="J165" s="86"/>
      <c r="K165" s="87"/>
      <c r="L165" s="80"/>
      <c r="M165" s="80"/>
      <c r="N165" s="80"/>
      <c r="O165" s="80"/>
      <c r="P165" s="80"/>
      <c r="Q165" s="80"/>
      <c r="R165" s="80"/>
    </row>
    <row r="166" spans="1:18" ht="16.5">
      <c r="A166" s="80"/>
      <c r="B166" s="91" t="s">
        <v>453</v>
      </c>
      <c r="C166" s="91" t="s">
        <v>111</v>
      </c>
      <c r="D166" s="92" t="s">
        <v>75</v>
      </c>
      <c r="E166" s="92" t="s">
        <v>498</v>
      </c>
      <c r="F166" s="92"/>
      <c r="G166" s="85">
        <v>1.12</v>
      </c>
      <c r="H166" s="46"/>
      <c r="I166" t="s">
        <v>511</v>
      </c>
      <c r="J166" s="86">
        <v>6</v>
      </c>
      <c r="K166" s="92" t="s">
        <v>255</v>
      </c>
      <c r="L166" s="92" t="s">
        <v>510</v>
      </c>
      <c r="M166" s="92" t="s">
        <v>500</v>
      </c>
      <c r="N166" s="92" t="s">
        <v>505</v>
      </c>
      <c r="O166" s="92" t="s">
        <v>19</v>
      </c>
      <c r="P166" s="92" t="s">
        <v>499</v>
      </c>
      <c r="Q166" s="92" t="s">
        <v>819</v>
      </c>
      <c r="R166" s="80"/>
    </row>
    <row r="167" spans="1:18" ht="16.5">
      <c r="A167" s="80"/>
      <c r="B167" s="91" t="s">
        <v>453</v>
      </c>
      <c r="C167" s="91" t="s">
        <v>111</v>
      </c>
      <c r="D167" s="92" t="s">
        <v>75</v>
      </c>
      <c r="E167" s="92" t="s">
        <v>498</v>
      </c>
      <c r="F167" s="92"/>
      <c r="G167" s="85">
        <v>1.01</v>
      </c>
      <c r="H167" s="46"/>
      <c r="I167" t="s">
        <v>511</v>
      </c>
      <c r="J167" s="86">
        <v>9</v>
      </c>
      <c r="K167" s="92" t="s">
        <v>255</v>
      </c>
      <c r="L167" s="92" t="s">
        <v>510</v>
      </c>
      <c r="M167" s="92" t="s">
        <v>501</v>
      </c>
      <c r="N167" s="92" t="s">
        <v>506</v>
      </c>
      <c r="O167" s="92" t="s">
        <v>19</v>
      </c>
      <c r="P167" s="92" t="s">
        <v>499</v>
      </c>
      <c r="Q167" s="92" t="s">
        <v>819</v>
      </c>
      <c r="R167" s="80"/>
    </row>
    <row r="168" spans="1:18" ht="16.5">
      <c r="A168" s="80"/>
      <c r="B168" s="91" t="s">
        <v>453</v>
      </c>
      <c r="C168" s="91" t="s">
        <v>111</v>
      </c>
      <c r="D168" s="92" t="s">
        <v>75</v>
      </c>
      <c r="E168" s="92" t="s">
        <v>498</v>
      </c>
      <c r="F168" s="92"/>
      <c r="G168" s="85">
        <v>1.35</v>
      </c>
      <c r="H168" s="46"/>
      <c r="I168" t="s">
        <v>511</v>
      </c>
      <c r="J168" s="86">
        <v>4</v>
      </c>
      <c r="K168" s="92" t="s">
        <v>255</v>
      </c>
      <c r="L168" s="92" t="s">
        <v>510</v>
      </c>
      <c r="M168" s="92" t="s">
        <v>502</v>
      </c>
      <c r="N168" s="92" t="s">
        <v>507</v>
      </c>
      <c r="O168" s="92" t="s">
        <v>19</v>
      </c>
      <c r="P168" s="92" t="s">
        <v>499</v>
      </c>
      <c r="Q168" s="92" t="s">
        <v>819</v>
      </c>
      <c r="R168" s="80"/>
    </row>
    <row r="169" spans="1:18" ht="16.5">
      <c r="A169" s="80"/>
      <c r="B169" s="91" t="s">
        <v>453</v>
      </c>
      <c r="C169" s="91" t="s">
        <v>111</v>
      </c>
      <c r="D169" s="92" t="s">
        <v>75</v>
      </c>
      <c r="E169" s="92" t="s">
        <v>498</v>
      </c>
      <c r="F169" s="92"/>
      <c r="G169" s="85">
        <v>0.93</v>
      </c>
      <c r="H169" s="46"/>
      <c r="I169" t="s">
        <v>511</v>
      </c>
      <c r="J169" s="86">
        <v>5</v>
      </c>
      <c r="K169" s="92" t="s">
        <v>255</v>
      </c>
      <c r="L169" s="92" t="s">
        <v>510</v>
      </c>
      <c r="M169" s="92" t="s">
        <v>503</v>
      </c>
      <c r="N169" s="92" t="s">
        <v>508</v>
      </c>
      <c r="O169" s="92" t="s">
        <v>19</v>
      </c>
      <c r="P169" s="92" t="s">
        <v>499</v>
      </c>
      <c r="Q169" s="92" t="s">
        <v>819</v>
      </c>
      <c r="R169" s="80"/>
    </row>
    <row r="170" spans="1:18" ht="16.5">
      <c r="A170" s="80"/>
      <c r="B170" s="91" t="s">
        <v>453</v>
      </c>
      <c r="C170" s="91" t="s">
        <v>111</v>
      </c>
      <c r="D170" s="92" t="s">
        <v>75</v>
      </c>
      <c r="E170" s="92" t="s">
        <v>498</v>
      </c>
      <c r="F170" s="92"/>
      <c r="G170" s="85">
        <v>0.93</v>
      </c>
      <c r="H170" s="46"/>
      <c r="I170" t="s">
        <v>511</v>
      </c>
      <c r="J170" s="86">
        <v>6</v>
      </c>
      <c r="K170" s="92" t="s">
        <v>255</v>
      </c>
      <c r="L170" s="92" t="s">
        <v>510</v>
      </c>
      <c r="M170" s="92" t="s">
        <v>504</v>
      </c>
      <c r="N170" s="92" t="s">
        <v>509</v>
      </c>
      <c r="O170" s="92" t="s">
        <v>19</v>
      </c>
      <c r="P170" s="92" t="s">
        <v>499</v>
      </c>
      <c r="Q170" s="92" t="s">
        <v>819</v>
      </c>
      <c r="R170" s="80"/>
    </row>
    <row r="171" spans="1:18" ht="16.5">
      <c r="A171" s="80">
        <v>88</v>
      </c>
      <c r="B171" s="79" t="s">
        <v>453</v>
      </c>
      <c r="C171" s="79" t="s">
        <v>111</v>
      </c>
      <c r="D171" s="92" t="s">
        <v>75</v>
      </c>
      <c r="E171" s="80" t="s">
        <v>907</v>
      </c>
      <c r="F171" s="80" t="s">
        <v>908</v>
      </c>
      <c r="G171" s="85">
        <v>1.575</v>
      </c>
      <c r="H171" s="46"/>
      <c r="I171" s="80" t="s">
        <v>792</v>
      </c>
      <c r="J171" s="86" t="s">
        <v>909</v>
      </c>
      <c r="K171" s="87" t="s">
        <v>49</v>
      </c>
      <c r="L171" s="80"/>
      <c r="M171" s="80"/>
      <c r="N171" s="80"/>
      <c r="O171" s="80" t="s">
        <v>19</v>
      </c>
      <c r="P171" s="80" t="s">
        <v>910</v>
      </c>
      <c r="Q171" s="80" t="s">
        <v>911</v>
      </c>
      <c r="R171" s="80"/>
    </row>
    <row r="172" spans="1:18" ht="16.5">
      <c r="A172" s="80">
        <v>89</v>
      </c>
      <c r="B172" s="79" t="s">
        <v>453</v>
      </c>
      <c r="C172" s="79" t="s">
        <v>111</v>
      </c>
      <c r="D172" s="92" t="s">
        <v>75</v>
      </c>
      <c r="E172" s="80" t="s">
        <v>907</v>
      </c>
      <c r="F172" s="80" t="s">
        <v>912</v>
      </c>
      <c r="G172" s="85">
        <v>1.19</v>
      </c>
      <c r="H172" s="46"/>
      <c r="I172" s="80" t="s">
        <v>792</v>
      </c>
      <c r="J172" s="86" t="s">
        <v>147</v>
      </c>
      <c r="K172" s="87" t="s">
        <v>49</v>
      </c>
      <c r="L172" s="80"/>
      <c r="M172" s="80"/>
      <c r="N172" s="80"/>
      <c r="O172" s="80" t="s">
        <v>19</v>
      </c>
      <c r="P172" s="80" t="s">
        <v>910</v>
      </c>
      <c r="Q172" s="80" t="s">
        <v>913</v>
      </c>
      <c r="R172" s="80"/>
    </row>
    <row r="173" spans="1:18" ht="16.5">
      <c r="A173" s="80">
        <v>90</v>
      </c>
      <c r="B173" s="79" t="s">
        <v>453</v>
      </c>
      <c r="C173" s="79" t="s">
        <v>111</v>
      </c>
      <c r="D173" s="92" t="s">
        <v>75</v>
      </c>
      <c r="E173" s="80" t="s">
        <v>872</v>
      </c>
      <c r="F173" s="80"/>
      <c r="G173" s="85">
        <v>1.28</v>
      </c>
      <c r="H173" s="46"/>
      <c r="I173" s="80"/>
      <c r="J173" s="86" t="s">
        <v>873</v>
      </c>
      <c r="K173" s="87" t="s">
        <v>49</v>
      </c>
      <c r="L173" s="80" t="s">
        <v>322</v>
      </c>
      <c r="M173" s="80"/>
      <c r="N173" s="80"/>
      <c r="O173" s="80" t="s">
        <v>19</v>
      </c>
      <c r="P173" s="80" t="s">
        <v>321</v>
      </c>
      <c r="Q173" s="80" t="s">
        <v>914</v>
      </c>
      <c r="R173" s="80"/>
    </row>
    <row r="174" spans="1:18" ht="16.5">
      <c r="A174" s="80">
        <v>86</v>
      </c>
      <c r="B174" s="79" t="s">
        <v>453</v>
      </c>
      <c r="C174" s="79" t="s">
        <v>111</v>
      </c>
      <c r="D174" s="92" t="s">
        <v>75</v>
      </c>
      <c r="E174" s="80" t="s">
        <v>836</v>
      </c>
      <c r="F174" s="96"/>
      <c r="G174" s="85">
        <v>1.569</v>
      </c>
      <c r="H174" s="46"/>
      <c r="I174" s="80"/>
      <c r="J174" s="86">
        <v>0</v>
      </c>
      <c r="K174" s="87" t="s">
        <v>207</v>
      </c>
      <c r="L174" s="80" t="s">
        <v>160</v>
      </c>
      <c r="M174" s="80"/>
      <c r="N174" s="80"/>
      <c r="O174" s="80" t="s">
        <v>19</v>
      </c>
      <c r="P174" s="80" t="s">
        <v>354</v>
      </c>
      <c r="Q174" s="80" t="s">
        <v>355</v>
      </c>
      <c r="R174" s="80"/>
    </row>
    <row r="175" spans="1:18" ht="16.5">
      <c r="A175" s="80">
        <v>87</v>
      </c>
      <c r="B175" s="79" t="s">
        <v>453</v>
      </c>
      <c r="C175" s="79" t="s">
        <v>111</v>
      </c>
      <c r="D175" s="92" t="s">
        <v>75</v>
      </c>
      <c r="E175" s="80" t="s">
        <v>836</v>
      </c>
      <c r="F175" s="96"/>
      <c r="G175" s="85">
        <v>1.602</v>
      </c>
      <c r="H175" s="46"/>
      <c r="I175" s="80"/>
      <c r="J175" s="86" t="s">
        <v>356</v>
      </c>
      <c r="K175" s="87" t="s">
        <v>207</v>
      </c>
      <c r="L175" s="80" t="s">
        <v>160</v>
      </c>
      <c r="M175" s="80"/>
      <c r="N175" s="80"/>
      <c r="O175" s="80" t="s">
        <v>19</v>
      </c>
      <c r="P175" s="80" t="s">
        <v>354</v>
      </c>
      <c r="Q175" s="80" t="s">
        <v>355</v>
      </c>
      <c r="R175" s="80"/>
    </row>
    <row r="176" spans="1:18" ht="16.5">
      <c r="A176" s="80"/>
      <c r="B176" s="79"/>
      <c r="C176" s="79"/>
      <c r="D176" s="80"/>
      <c r="E176" s="80"/>
      <c r="F176" s="88" t="s">
        <v>811</v>
      </c>
      <c r="G176" s="89">
        <f>AVERAGE(G166:G175)</f>
        <v>1.2556</v>
      </c>
      <c r="H176" s="102"/>
      <c r="I176" s="80"/>
      <c r="J176" s="86"/>
      <c r="K176" s="87"/>
      <c r="L176" s="80"/>
      <c r="M176" s="80"/>
      <c r="N176" s="80"/>
      <c r="O176" s="80"/>
      <c r="P176" s="80"/>
      <c r="Q176" s="80"/>
      <c r="R176" s="80"/>
    </row>
    <row r="177" spans="1:18" ht="16.5">
      <c r="A177" s="80"/>
      <c r="B177" s="79"/>
      <c r="C177" s="79"/>
      <c r="D177" s="80"/>
      <c r="E177" s="80"/>
      <c r="F177" s="88" t="s">
        <v>812</v>
      </c>
      <c r="G177" s="89">
        <f>STDEV(G166:G175)</f>
        <v>0.26347599511150877</v>
      </c>
      <c r="H177" s="102"/>
      <c r="I177" s="80"/>
      <c r="J177" s="86"/>
      <c r="K177" s="87"/>
      <c r="L177" s="80"/>
      <c r="M177" s="80"/>
      <c r="N177" s="80"/>
      <c r="O177" s="80"/>
      <c r="P177" s="80"/>
      <c r="Q177" s="80"/>
      <c r="R177" s="80"/>
    </row>
    <row r="178" spans="1:18" ht="16.5">
      <c r="A178" s="80"/>
      <c r="B178" s="79"/>
      <c r="C178" s="79"/>
      <c r="D178" s="80"/>
      <c r="E178" s="80"/>
      <c r="F178" s="88" t="s">
        <v>942</v>
      </c>
      <c r="G178" s="89">
        <f>(G177/SQRT(COUNT(G166:G175)))</f>
        <v>0.08331842533317572</v>
      </c>
      <c r="H178" s="102"/>
      <c r="I178" s="80"/>
      <c r="J178" s="86"/>
      <c r="K178" s="87"/>
      <c r="L178" s="80"/>
      <c r="M178" s="80"/>
      <c r="N178" s="80"/>
      <c r="O178" s="80"/>
      <c r="P178" s="80"/>
      <c r="Q178" s="80"/>
      <c r="R178" s="80"/>
    </row>
    <row r="179" spans="1:18" ht="16.5">
      <c r="A179" s="80"/>
      <c r="B179" s="79"/>
      <c r="C179" s="79"/>
      <c r="D179" s="80"/>
      <c r="E179" s="80"/>
      <c r="F179" s="96"/>
      <c r="G179" s="85"/>
      <c r="H179" s="46"/>
      <c r="I179" s="80"/>
      <c r="J179" s="86"/>
      <c r="K179" s="87"/>
      <c r="L179" s="80"/>
      <c r="M179" s="80"/>
      <c r="N179" s="80"/>
      <c r="O179" s="80"/>
      <c r="P179" s="80"/>
      <c r="Q179" s="80"/>
      <c r="R179" s="80"/>
    </row>
    <row r="180" spans="1:18" ht="16.5">
      <c r="A180" s="80">
        <v>91</v>
      </c>
      <c r="B180" s="79" t="s">
        <v>453</v>
      </c>
      <c r="C180" s="79" t="s">
        <v>234</v>
      </c>
      <c r="D180" s="80" t="s">
        <v>75</v>
      </c>
      <c r="E180" s="80" t="s">
        <v>872</v>
      </c>
      <c r="F180" s="80"/>
      <c r="G180" s="85">
        <v>1.82</v>
      </c>
      <c r="H180" s="46"/>
      <c r="I180" s="80"/>
      <c r="J180" s="86" t="s">
        <v>873</v>
      </c>
      <c r="K180" s="87" t="s">
        <v>49</v>
      </c>
      <c r="L180" s="80" t="s">
        <v>322</v>
      </c>
      <c r="M180" s="80"/>
      <c r="N180" s="80"/>
      <c r="O180" s="80" t="s">
        <v>19</v>
      </c>
      <c r="P180" s="80" t="s">
        <v>321</v>
      </c>
      <c r="Q180" s="80" t="s">
        <v>915</v>
      </c>
      <c r="R180" s="92"/>
    </row>
    <row r="181" spans="1:18" ht="16.5">
      <c r="A181" s="80">
        <v>92</v>
      </c>
      <c r="B181" s="79" t="s">
        <v>453</v>
      </c>
      <c r="C181" s="79" t="s">
        <v>234</v>
      </c>
      <c r="D181" s="80" t="s">
        <v>75</v>
      </c>
      <c r="E181" s="80" t="s">
        <v>836</v>
      </c>
      <c r="F181" s="96"/>
      <c r="G181" s="85">
        <v>2.173</v>
      </c>
      <c r="H181" s="46"/>
      <c r="I181" s="80"/>
      <c r="J181" s="86">
        <v>22.5</v>
      </c>
      <c r="K181" s="87" t="s">
        <v>207</v>
      </c>
      <c r="L181" s="80" t="s">
        <v>160</v>
      </c>
      <c r="M181" s="80"/>
      <c r="N181" s="80"/>
      <c r="O181" s="80" t="s">
        <v>19</v>
      </c>
      <c r="P181" s="80" t="s">
        <v>354</v>
      </c>
      <c r="Q181" s="80" t="s">
        <v>357</v>
      </c>
      <c r="R181" s="92"/>
    </row>
    <row r="182" spans="1:18" ht="16.5">
      <c r="A182" s="80">
        <v>93</v>
      </c>
      <c r="B182" s="79" t="s">
        <v>453</v>
      </c>
      <c r="C182" s="79" t="s">
        <v>234</v>
      </c>
      <c r="D182" s="80" t="s">
        <v>75</v>
      </c>
      <c r="E182" s="80" t="s">
        <v>836</v>
      </c>
      <c r="F182" s="96"/>
      <c r="G182" s="85">
        <v>2.028</v>
      </c>
      <c r="H182" s="46"/>
      <c r="I182" s="80"/>
      <c r="J182" s="86">
        <v>27</v>
      </c>
      <c r="K182" s="87" t="s">
        <v>207</v>
      </c>
      <c r="L182" s="80" t="s">
        <v>160</v>
      </c>
      <c r="M182" s="80"/>
      <c r="N182" s="80"/>
      <c r="O182" s="80" t="s">
        <v>19</v>
      </c>
      <c r="P182" s="80" t="s">
        <v>354</v>
      </c>
      <c r="Q182" s="80" t="s">
        <v>357</v>
      </c>
      <c r="R182" s="92"/>
    </row>
    <row r="183" spans="1:18" ht="12.75" customHeight="1">
      <c r="A183" s="80">
        <v>119</v>
      </c>
      <c r="B183" s="79" t="s">
        <v>453</v>
      </c>
      <c r="C183" s="79" t="s">
        <v>234</v>
      </c>
      <c r="D183" s="80" t="s">
        <v>75</v>
      </c>
      <c r="E183" s="80" t="s">
        <v>916</v>
      </c>
      <c r="F183" s="96"/>
      <c r="G183" s="85">
        <v>2.06</v>
      </c>
      <c r="H183" s="46"/>
      <c r="I183" s="80"/>
      <c r="J183" s="86">
        <v>43.3</v>
      </c>
      <c r="K183" s="87" t="s">
        <v>207</v>
      </c>
      <c r="L183" s="80" t="s">
        <v>455</v>
      </c>
      <c r="M183" s="80"/>
      <c r="N183" s="80"/>
      <c r="O183" s="80" t="s">
        <v>19</v>
      </c>
      <c r="P183" s="98" t="s">
        <v>456</v>
      </c>
      <c r="Q183" s="80"/>
      <c r="R183" s="92"/>
    </row>
    <row r="184" spans="1:18" ht="12" customHeight="1">
      <c r="A184" s="80">
        <v>120</v>
      </c>
      <c r="B184" s="79" t="s">
        <v>453</v>
      </c>
      <c r="C184" s="79" t="s">
        <v>234</v>
      </c>
      <c r="D184" s="80" t="s">
        <v>75</v>
      </c>
      <c r="E184" s="80" t="s">
        <v>916</v>
      </c>
      <c r="F184" s="96"/>
      <c r="G184" s="85">
        <v>2.08</v>
      </c>
      <c r="H184" s="46"/>
      <c r="I184" s="80"/>
      <c r="J184" s="86">
        <v>39</v>
      </c>
      <c r="K184" s="87" t="s">
        <v>207</v>
      </c>
      <c r="L184" s="80" t="s">
        <v>457</v>
      </c>
      <c r="M184" s="80"/>
      <c r="N184" s="80"/>
      <c r="O184" s="80" t="s">
        <v>19</v>
      </c>
      <c r="P184" s="98" t="s">
        <v>458</v>
      </c>
      <c r="Q184" s="80"/>
      <c r="R184" s="92"/>
    </row>
    <row r="185" spans="1:18" ht="12.75" customHeight="1">
      <c r="A185" s="80">
        <v>121</v>
      </c>
      <c r="B185" s="79" t="s">
        <v>453</v>
      </c>
      <c r="C185" s="79" t="s">
        <v>234</v>
      </c>
      <c r="D185" s="80" t="s">
        <v>75</v>
      </c>
      <c r="E185" s="80" t="s">
        <v>916</v>
      </c>
      <c r="F185" s="96"/>
      <c r="G185" s="85">
        <v>2.004</v>
      </c>
      <c r="H185" s="46"/>
      <c r="I185" s="80"/>
      <c r="J185" s="86">
        <v>30.7</v>
      </c>
      <c r="K185" s="87" t="s">
        <v>207</v>
      </c>
      <c r="L185" s="80" t="s">
        <v>459</v>
      </c>
      <c r="M185" s="80"/>
      <c r="N185" s="80"/>
      <c r="O185" s="80" t="s">
        <v>19</v>
      </c>
      <c r="P185" s="98" t="s">
        <v>460</v>
      </c>
      <c r="Q185" s="80"/>
      <c r="R185" s="92"/>
    </row>
    <row r="186" spans="1:18" ht="16.5">
      <c r="A186" s="80"/>
      <c r="B186" s="79"/>
      <c r="C186" s="79"/>
      <c r="D186" s="80"/>
      <c r="E186" s="80"/>
      <c r="F186" s="88" t="s">
        <v>811</v>
      </c>
      <c r="G186" s="89">
        <f>AVERAGE(G180:G185)</f>
        <v>2.0275000000000003</v>
      </c>
      <c r="H186" s="102"/>
      <c r="I186" s="80"/>
      <c r="J186" s="86"/>
      <c r="K186" s="87"/>
      <c r="L186" s="80"/>
      <c r="M186" s="80"/>
      <c r="N186" s="80"/>
      <c r="O186" s="80"/>
      <c r="P186" s="98"/>
      <c r="Q186" s="80"/>
      <c r="R186" s="92"/>
    </row>
    <row r="187" spans="1:18" ht="16.5">
      <c r="A187" s="80"/>
      <c r="B187" s="79"/>
      <c r="C187" s="79"/>
      <c r="D187" s="80"/>
      <c r="E187" s="80"/>
      <c r="F187" s="88" t="s">
        <v>812</v>
      </c>
      <c r="G187" s="89">
        <f>STDEV(G180:G185)</f>
        <v>0.11712514674483869</v>
      </c>
      <c r="H187" s="102"/>
      <c r="I187" s="80"/>
      <c r="J187" s="86"/>
      <c r="K187" s="87"/>
      <c r="L187" s="80"/>
      <c r="M187" s="80"/>
      <c r="N187" s="80"/>
      <c r="O187" s="80"/>
      <c r="P187" s="98"/>
      <c r="Q187" s="80"/>
      <c r="R187" s="92"/>
    </row>
    <row r="188" spans="1:18" ht="16.5">
      <c r="A188" s="80"/>
      <c r="B188" s="79"/>
      <c r="C188" s="79"/>
      <c r="D188" s="80"/>
      <c r="E188" s="80"/>
      <c r="F188" s="88" t="s">
        <v>942</v>
      </c>
      <c r="G188" s="89">
        <f>(G187/SQRT(COUNT(G180:G185)))</f>
        <v>0.04781614092890949</v>
      </c>
      <c r="H188" s="102"/>
      <c r="I188" s="80"/>
      <c r="J188" s="86"/>
      <c r="K188" s="87"/>
      <c r="L188" s="80"/>
      <c r="M188" s="80"/>
      <c r="N188" s="80"/>
      <c r="O188" s="80"/>
      <c r="P188" s="98"/>
      <c r="Q188" s="80"/>
      <c r="R188" s="92"/>
    </row>
    <row r="189" spans="1:18" ht="16.5">
      <c r="A189" s="80"/>
      <c r="B189" s="79"/>
      <c r="C189" s="79"/>
      <c r="D189" s="80"/>
      <c r="E189" s="80"/>
      <c r="F189" s="96"/>
      <c r="G189" s="85"/>
      <c r="H189" s="46"/>
      <c r="I189" s="80"/>
      <c r="J189" s="86"/>
      <c r="K189" s="87"/>
      <c r="L189" s="80"/>
      <c r="M189" s="80"/>
      <c r="N189" s="80"/>
      <c r="O189" s="80"/>
      <c r="P189" s="98"/>
      <c r="Q189" s="80"/>
      <c r="R189" s="92"/>
    </row>
    <row r="190" spans="1:18" ht="16.5">
      <c r="A190" s="80">
        <v>113</v>
      </c>
      <c r="B190" s="79" t="s">
        <v>174</v>
      </c>
      <c r="C190" s="79" t="s">
        <v>175</v>
      </c>
      <c r="D190" s="80" t="s">
        <v>113</v>
      </c>
      <c r="E190" s="80" t="s">
        <v>791</v>
      </c>
      <c r="F190" s="80" t="s">
        <v>917</v>
      </c>
      <c r="G190" s="85">
        <v>1.4</v>
      </c>
      <c r="H190" s="46"/>
      <c r="I190" s="80"/>
      <c r="J190" s="86" t="s">
        <v>14</v>
      </c>
      <c r="K190" s="87" t="s">
        <v>24</v>
      </c>
      <c r="L190" s="80" t="s">
        <v>24</v>
      </c>
      <c r="M190" s="80"/>
      <c r="N190" s="80"/>
      <c r="O190" s="80" t="s">
        <v>19</v>
      </c>
      <c r="P190" s="80" t="s">
        <v>68</v>
      </c>
      <c r="Q190" s="80"/>
      <c r="R190" s="92"/>
    </row>
    <row r="191" spans="1:18" ht="16.5">
      <c r="A191" s="80">
        <v>106</v>
      </c>
      <c r="B191" s="79" t="s">
        <v>174</v>
      </c>
      <c r="C191" s="79" t="s">
        <v>175</v>
      </c>
      <c r="D191" s="80" t="s">
        <v>113</v>
      </c>
      <c r="E191" s="80"/>
      <c r="F191" s="80"/>
      <c r="G191" s="85">
        <v>1.48</v>
      </c>
      <c r="H191" s="46"/>
      <c r="I191" s="80"/>
      <c r="J191" s="86" t="s">
        <v>854</v>
      </c>
      <c r="K191" s="87" t="s">
        <v>212</v>
      </c>
      <c r="L191" s="80" t="s">
        <v>538</v>
      </c>
      <c r="M191" s="80"/>
      <c r="N191" s="80"/>
      <c r="O191" s="80" t="s">
        <v>19</v>
      </c>
      <c r="P191" s="80" t="s">
        <v>487</v>
      </c>
      <c r="Q191" s="80"/>
      <c r="R191" s="80"/>
    </row>
    <row r="192" spans="1:18" ht="16.5">
      <c r="A192" s="80">
        <v>107</v>
      </c>
      <c r="B192" s="79" t="s">
        <v>174</v>
      </c>
      <c r="C192" s="79" t="s">
        <v>175</v>
      </c>
      <c r="D192" s="80" t="s">
        <v>113</v>
      </c>
      <c r="E192" s="80" t="s">
        <v>791</v>
      </c>
      <c r="F192" s="80"/>
      <c r="G192" s="85">
        <v>1.69</v>
      </c>
      <c r="H192" s="46"/>
      <c r="I192" s="80"/>
      <c r="J192" s="86">
        <v>5</v>
      </c>
      <c r="K192" s="87" t="s">
        <v>41</v>
      </c>
      <c r="L192" s="80" t="s">
        <v>826</v>
      </c>
      <c r="M192" s="80"/>
      <c r="N192" s="80"/>
      <c r="O192" s="80" t="s">
        <v>19</v>
      </c>
      <c r="P192" s="80" t="s">
        <v>827</v>
      </c>
      <c r="Q192" s="80"/>
      <c r="R192" s="80"/>
    </row>
    <row r="193" spans="1:18" ht="16.5">
      <c r="A193" s="80">
        <v>108</v>
      </c>
      <c r="B193" s="79" t="s">
        <v>174</v>
      </c>
      <c r="C193" s="79" t="s">
        <v>175</v>
      </c>
      <c r="D193" s="80" t="s">
        <v>113</v>
      </c>
      <c r="E193" s="80" t="s">
        <v>791</v>
      </c>
      <c r="F193" s="80"/>
      <c r="G193" s="85">
        <v>1.62</v>
      </c>
      <c r="H193" s="46"/>
      <c r="I193" s="80"/>
      <c r="J193" s="86">
        <v>10</v>
      </c>
      <c r="K193" s="87" t="s">
        <v>41</v>
      </c>
      <c r="L193" s="80" t="s">
        <v>826</v>
      </c>
      <c r="M193" s="80"/>
      <c r="N193" s="80"/>
      <c r="O193" s="80" t="s">
        <v>19</v>
      </c>
      <c r="P193" s="80" t="s">
        <v>827</v>
      </c>
      <c r="Q193" s="80"/>
      <c r="R193" s="80"/>
    </row>
    <row r="194" spans="1:18" ht="16.5">
      <c r="A194" s="80">
        <v>109</v>
      </c>
      <c r="B194" s="79" t="s">
        <v>174</v>
      </c>
      <c r="C194" s="79" t="s">
        <v>175</v>
      </c>
      <c r="D194" s="80" t="s">
        <v>113</v>
      </c>
      <c r="E194" s="80" t="s">
        <v>791</v>
      </c>
      <c r="F194" s="80"/>
      <c r="G194" s="85">
        <v>1.68</v>
      </c>
      <c r="H194" s="46"/>
      <c r="I194" s="80"/>
      <c r="J194" s="86">
        <v>20</v>
      </c>
      <c r="K194" s="87" t="s">
        <v>41</v>
      </c>
      <c r="L194" s="80" t="s">
        <v>826</v>
      </c>
      <c r="M194" s="80"/>
      <c r="N194" s="80"/>
      <c r="O194" s="80" t="s">
        <v>19</v>
      </c>
      <c r="P194" s="80" t="s">
        <v>827</v>
      </c>
      <c r="Q194" s="80"/>
      <c r="R194" s="80"/>
    </row>
    <row r="195" spans="1:18" ht="16.5">
      <c r="A195" s="80">
        <v>110</v>
      </c>
      <c r="B195" s="79" t="s">
        <v>174</v>
      </c>
      <c r="C195" s="79" t="s">
        <v>175</v>
      </c>
      <c r="D195" s="80" t="s">
        <v>113</v>
      </c>
      <c r="E195" s="80" t="s">
        <v>791</v>
      </c>
      <c r="F195" s="80"/>
      <c r="G195" s="85">
        <v>1.67</v>
      </c>
      <c r="H195" s="46"/>
      <c r="I195" s="80"/>
      <c r="J195" s="86">
        <v>30</v>
      </c>
      <c r="K195" s="87" t="s">
        <v>41</v>
      </c>
      <c r="L195" s="80" t="s">
        <v>826</v>
      </c>
      <c r="M195" s="80"/>
      <c r="N195" s="80"/>
      <c r="O195" s="80" t="s">
        <v>19</v>
      </c>
      <c r="P195" s="80" t="s">
        <v>827</v>
      </c>
      <c r="Q195" s="80"/>
      <c r="R195" s="80"/>
    </row>
    <row r="196" spans="1:18" ht="16.5">
      <c r="A196" s="80">
        <v>111</v>
      </c>
      <c r="B196" s="79" t="s">
        <v>174</v>
      </c>
      <c r="C196" s="79" t="s">
        <v>175</v>
      </c>
      <c r="D196" s="80" t="s">
        <v>113</v>
      </c>
      <c r="E196" s="80" t="s">
        <v>828</v>
      </c>
      <c r="F196" s="80"/>
      <c r="G196" s="85">
        <v>1.1</v>
      </c>
      <c r="H196" s="46"/>
      <c r="I196" s="80"/>
      <c r="J196" s="86" t="s">
        <v>918</v>
      </c>
      <c r="K196" s="87" t="s">
        <v>41</v>
      </c>
      <c r="L196" s="80" t="s">
        <v>41</v>
      </c>
      <c r="M196" s="80"/>
      <c r="N196" s="80"/>
      <c r="O196" s="80" t="s">
        <v>19</v>
      </c>
      <c r="P196" s="80" t="s">
        <v>830</v>
      </c>
      <c r="Q196" s="80"/>
      <c r="R196" s="80"/>
    </row>
    <row r="197" spans="1:18" ht="16.5">
      <c r="A197" s="80">
        <v>94</v>
      </c>
      <c r="B197" s="79" t="s">
        <v>174</v>
      </c>
      <c r="C197" s="79" t="s">
        <v>175</v>
      </c>
      <c r="D197" s="80" t="s">
        <v>113</v>
      </c>
      <c r="E197" s="80" t="s">
        <v>58</v>
      </c>
      <c r="F197" s="80"/>
      <c r="G197" s="85">
        <v>1.42</v>
      </c>
      <c r="H197" s="46"/>
      <c r="I197" s="80"/>
      <c r="J197" s="86" t="s">
        <v>184</v>
      </c>
      <c r="K197" s="87" t="s">
        <v>209</v>
      </c>
      <c r="L197" s="80" t="s">
        <v>919</v>
      </c>
      <c r="M197" s="80" t="s">
        <v>920</v>
      </c>
      <c r="N197" s="80" t="s">
        <v>921</v>
      </c>
      <c r="O197" s="80" t="s">
        <v>52</v>
      </c>
      <c r="P197" s="80" t="s">
        <v>922</v>
      </c>
      <c r="Q197" s="80" t="s">
        <v>186</v>
      </c>
      <c r="R197" s="92"/>
    </row>
    <row r="198" spans="1:18" ht="16.5">
      <c r="A198" s="80">
        <v>95</v>
      </c>
      <c r="B198" s="79" t="s">
        <v>174</v>
      </c>
      <c r="C198" s="79" t="s">
        <v>175</v>
      </c>
      <c r="D198" s="80" t="s">
        <v>113</v>
      </c>
      <c r="E198" s="80" t="s">
        <v>58</v>
      </c>
      <c r="F198" s="80"/>
      <c r="G198" s="85">
        <v>1.55</v>
      </c>
      <c r="H198" s="46"/>
      <c r="I198" s="80"/>
      <c r="J198" s="86" t="s">
        <v>184</v>
      </c>
      <c r="K198" s="87" t="s">
        <v>209</v>
      </c>
      <c r="L198" s="80" t="s">
        <v>923</v>
      </c>
      <c r="M198" s="80" t="s">
        <v>920</v>
      </c>
      <c r="N198" s="80" t="s">
        <v>921</v>
      </c>
      <c r="O198" s="80" t="s">
        <v>52</v>
      </c>
      <c r="P198" s="80" t="s">
        <v>922</v>
      </c>
      <c r="Q198" s="80" t="s">
        <v>187</v>
      </c>
      <c r="R198" s="92"/>
    </row>
    <row r="199" spans="1:18" ht="16.5">
      <c r="A199" s="80">
        <v>96</v>
      </c>
      <c r="B199" s="79" t="s">
        <v>174</v>
      </c>
      <c r="C199" s="79" t="s">
        <v>175</v>
      </c>
      <c r="D199" s="80" t="s">
        <v>113</v>
      </c>
      <c r="E199" s="80" t="s">
        <v>58</v>
      </c>
      <c r="F199" s="80"/>
      <c r="G199" s="85">
        <v>1.71</v>
      </c>
      <c r="H199" s="46"/>
      <c r="I199" s="80"/>
      <c r="J199" s="86" t="s">
        <v>184</v>
      </c>
      <c r="K199" s="87" t="s">
        <v>209</v>
      </c>
      <c r="L199" s="80" t="s">
        <v>924</v>
      </c>
      <c r="M199" s="80" t="s">
        <v>920</v>
      </c>
      <c r="N199" s="80" t="s">
        <v>921</v>
      </c>
      <c r="O199" s="80" t="s">
        <v>52</v>
      </c>
      <c r="P199" s="80" t="s">
        <v>922</v>
      </c>
      <c r="Q199" s="80" t="s">
        <v>186</v>
      </c>
      <c r="R199" s="92"/>
    </row>
    <row r="200" spans="1:18" ht="16.5">
      <c r="A200" s="80">
        <v>97</v>
      </c>
      <c r="B200" s="79" t="s">
        <v>174</v>
      </c>
      <c r="C200" s="79" t="s">
        <v>175</v>
      </c>
      <c r="D200" s="80" t="s">
        <v>113</v>
      </c>
      <c r="E200" s="80" t="s">
        <v>58</v>
      </c>
      <c r="F200" s="80"/>
      <c r="G200" s="85">
        <v>1.29</v>
      </c>
      <c r="H200" s="46"/>
      <c r="I200" s="80"/>
      <c r="J200" s="86" t="s">
        <v>184</v>
      </c>
      <c r="K200" s="87" t="s">
        <v>209</v>
      </c>
      <c r="L200" s="80" t="s">
        <v>925</v>
      </c>
      <c r="M200" s="80" t="s">
        <v>920</v>
      </c>
      <c r="N200" s="80" t="s">
        <v>921</v>
      </c>
      <c r="O200" s="80" t="s">
        <v>52</v>
      </c>
      <c r="P200" s="80" t="s">
        <v>922</v>
      </c>
      <c r="Q200" s="80" t="s">
        <v>188</v>
      </c>
      <c r="R200" s="92"/>
    </row>
    <row r="201" spans="1:18" ht="16.5">
      <c r="A201" s="80">
        <v>98</v>
      </c>
      <c r="B201" s="79" t="s">
        <v>174</v>
      </c>
      <c r="C201" s="79" t="s">
        <v>175</v>
      </c>
      <c r="D201" s="80" t="s">
        <v>113</v>
      </c>
      <c r="E201" s="80" t="s">
        <v>58</v>
      </c>
      <c r="F201" s="80"/>
      <c r="G201" s="85">
        <v>1.3</v>
      </c>
      <c r="H201" s="46"/>
      <c r="I201" s="80"/>
      <c r="J201" s="86" t="s">
        <v>184</v>
      </c>
      <c r="K201" s="87" t="s">
        <v>209</v>
      </c>
      <c r="L201" s="80" t="s">
        <v>926</v>
      </c>
      <c r="M201" s="80" t="s">
        <v>920</v>
      </c>
      <c r="N201" s="80" t="s">
        <v>921</v>
      </c>
      <c r="O201" s="80" t="s">
        <v>52</v>
      </c>
      <c r="P201" s="80" t="s">
        <v>922</v>
      </c>
      <c r="Q201" s="80" t="s">
        <v>189</v>
      </c>
      <c r="R201" s="92"/>
    </row>
    <row r="202" spans="1:18" ht="16.5">
      <c r="A202" s="80">
        <v>99</v>
      </c>
      <c r="B202" s="79" t="s">
        <v>174</v>
      </c>
      <c r="C202" s="79" t="s">
        <v>175</v>
      </c>
      <c r="D202" s="80" t="s">
        <v>113</v>
      </c>
      <c r="E202" s="80" t="s">
        <v>58</v>
      </c>
      <c r="F202" s="80"/>
      <c r="G202" s="85">
        <v>1.33</v>
      </c>
      <c r="H202" s="46"/>
      <c r="I202" s="80"/>
      <c r="J202" s="86" t="s">
        <v>184</v>
      </c>
      <c r="K202" s="87" t="s">
        <v>209</v>
      </c>
      <c r="L202" s="80" t="s">
        <v>927</v>
      </c>
      <c r="M202" s="80" t="s">
        <v>920</v>
      </c>
      <c r="N202" s="80" t="s">
        <v>921</v>
      </c>
      <c r="O202" s="80" t="s">
        <v>52</v>
      </c>
      <c r="P202" s="80" t="s">
        <v>922</v>
      </c>
      <c r="Q202" s="80" t="s">
        <v>187</v>
      </c>
      <c r="R202" s="80"/>
    </row>
    <row r="203" spans="1:18" ht="16.5">
      <c r="A203" s="80">
        <v>100</v>
      </c>
      <c r="B203" s="79" t="s">
        <v>174</v>
      </c>
      <c r="C203" s="79" t="s">
        <v>175</v>
      </c>
      <c r="D203" s="80" t="s">
        <v>113</v>
      </c>
      <c r="E203" s="80" t="s">
        <v>58</v>
      </c>
      <c r="F203" s="80"/>
      <c r="G203" s="85">
        <v>1.52</v>
      </c>
      <c r="H203" s="46"/>
      <c r="I203" s="80"/>
      <c r="J203" s="86" t="s">
        <v>184</v>
      </c>
      <c r="K203" s="87" t="s">
        <v>209</v>
      </c>
      <c r="L203" s="80" t="s">
        <v>928</v>
      </c>
      <c r="M203" s="80" t="s">
        <v>920</v>
      </c>
      <c r="N203" s="80" t="s">
        <v>921</v>
      </c>
      <c r="O203" s="80" t="s">
        <v>52</v>
      </c>
      <c r="P203" s="80" t="s">
        <v>922</v>
      </c>
      <c r="Q203" s="80" t="s">
        <v>188</v>
      </c>
      <c r="R203" s="80"/>
    </row>
    <row r="204" spans="1:18" ht="16.5">
      <c r="A204" s="80">
        <v>101</v>
      </c>
      <c r="B204" s="79" t="s">
        <v>174</v>
      </c>
      <c r="C204" s="79" t="s">
        <v>175</v>
      </c>
      <c r="D204" s="80" t="s">
        <v>113</v>
      </c>
      <c r="E204" s="80" t="s">
        <v>58</v>
      </c>
      <c r="F204" s="80"/>
      <c r="G204" s="85">
        <v>1.64</v>
      </c>
      <c r="H204" s="46"/>
      <c r="I204" s="80"/>
      <c r="J204" s="86" t="s">
        <v>184</v>
      </c>
      <c r="K204" s="87" t="s">
        <v>209</v>
      </c>
      <c r="L204" s="80" t="s">
        <v>929</v>
      </c>
      <c r="M204" s="80" t="s">
        <v>920</v>
      </c>
      <c r="N204" s="80" t="s">
        <v>921</v>
      </c>
      <c r="O204" s="80" t="s">
        <v>52</v>
      </c>
      <c r="P204" s="80" t="s">
        <v>922</v>
      </c>
      <c r="Q204" s="80" t="s">
        <v>188</v>
      </c>
      <c r="R204" s="80"/>
    </row>
    <row r="205" spans="1:18" ht="16.5">
      <c r="A205" s="80">
        <v>102</v>
      </c>
      <c r="B205" s="79" t="s">
        <v>174</v>
      </c>
      <c r="C205" s="79" t="s">
        <v>175</v>
      </c>
      <c r="D205" s="80" t="s">
        <v>113</v>
      </c>
      <c r="E205" s="80" t="s">
        <v>58</v>
      </c>
      <c r="F205" s="80"/>
      <c r="G205" s="85">
        <v>1.45</v>
      </c>
      <c r="H205" s="46"/>
      <c r="I205" s="80"/>
      <c r="J205" s="86" t="s">
        <v>184</v>
      </c>
      <c r="K205" s="87" t="s">
        <v>209</v>
      </c>
      <c r="L205" s="80" t="s">
        <v>930</v>
      </c>
      <c r="M205" s="80" t="s">
        <v>920</v>
      </c>
      <c r="N205" s="80" t="s">
        <v>921</v>
      </c>
      <c r="O205" s="80" t="s">
        <v>52</v>
      </c>
      <c r="P205" s="80" t="s">
        <v>922</v>
      </c>
      <c r="Q205" s="80" t="s">
        <v>187</v>
      </c>
      <c r="R205" s="80"/>
    </row>
    <row r="206" spans="1:18" ht="16.5">
      <c r="A206" s="80">
        <v>103</v>
      </c>
      <c r="B206" s="79" t="s">
        <v>174</v>
      </c>
      <c r="C206" s="79" t="s">
        <v>175</v>
      </c>
      <c r="D206" s="80" t="s">
        <v>113</v>
      </c>
      <c r="E206" s="80" t="s">
        <v>58</v>
      </c>
      <c r="F206" s="80"/>
      <c r="G206" s="85">
        <v>1.33</v>
      </c>
      <c r="H206" s="46"/>
      <c r="I206" s="80"/>
      <c r="J206" s="86" t="s">
        <v>184</v>
      </c>
      <c r="K206" s="87" t="s">
        <v>209</v>
      </c>
      <c r="L206" s="80" t="s">
        <v>931</v>
      </c>
      <c r="M206" s="80" t="s">
        <v>920</v>
      </c>
      <c r="N206" s="80" t="s">
        <v>921</v>
      </c>
      <c r="O206" s="80" t="s">
        <v>52</v>
      </c>
      <c r="P206" s="80" t="s">
        <v>922</v>
      </c>
      <c r="Q206" s="80" t="s">
        <v>188</v>
      </c>
      <c r="R206" s="80"/>
    </row>
    <row r="207" spans="1:18" ht="16.5">
      <c r="A207" s="80">
        <v>104</v>
      </c>
      <c r="B207" s="79" t="s">
        <v>174</v>
      </c>
      <c r="C207" s="79" t="s">
        <v>175</v>
      </c>
      <c r="D207" s="80" t="s">
        <v>113</v>
      </c>
      <c r="E207" s="80" t="s">
        <v>58</v>
      </c>
      <c r="F207" s="80"/>
      <c r="G207" s="85">
        <v>1.63</v>
      </c>
      <c r="H207" s="46"/>
      <c r="I207" s="80"/>
      <c r="J207" s="86" t="s">
        <v>184</v>
      </c>
      <c r="K207" s="87" t="s">
        <v>209</v>
      </c>
      <c r="L207" s="80" t="s">
        <v>897</v>
      </c>
      <c r="M207" s="80" t="s">
        <v>409</v>
      </c>
      <c r="N207" s="80" t="s">
        <v>426</v>
      </c>
      <c r="O207" s="80" t="s">
        <v>19</v>
      </c>
      <c r="P207" s="80" t="s">
        <v>922</v>
      </c>
      <c r="Q207" s="80" t="s">
        <v>190</v>
      </c>
      <c r="R207" s="80"/>
    </row>
    <row r="208" spans="1:18" ht="16.5">
      <c r="A208" s="80">
        <v>105</v>
      </c>
      <c r="B208" s="79" t="s">
        <v>174</v>
      </c>
      <c r="C208" s="79" t="s">
        <v>175</v>
      </c>
      <c r="D208" s="80" t="s">
        <v>113</v>
      </c>
      <c r="E208" s="80" t="s">
        <v>58</v>
      </c>
      <c r="F208" s="80"/>
      <c r="G208" s="85">
        <v>1.72</v>
      </c>
      <c r="H208" s="46"/>
      <c r="I208" s="80"/>
      <c r="J208" s="86" t="s">
        <v>184</v>
      </c>
      <c r="K208" s="87" t="s">
        <v>209</v>
      </c>
      <c r="L208" s="80" t="s">
        <v>932</v>
      </c>
      <c r="M208" s="80" t="s">
        <v>424</v>
      </c>
      <c r="N208" s="80" t="s">
        <v>425</v>
      </c>
      <c r="O208" s="80" t="s">
        <v>19</v>
      </c>
      <c r="P208" s="80" t="s">
        <v>922</v>
      </c>
      <c r="Q208" s="80" t="s">
        <v>191</v>
      </c>
      <c r="R208" s="80"/>
    </row>
    <row r="209" spans="1:18" ht="16.5">
      <c r="A209" s="90"/>
      <c r="B209" s="91" t="s">
        <v>174</v>
      </c>
      <c r="C209" s="91" t="s">
        <v>175</v>
      </c>
      <c r="D209" s="80" t="s">
        <v>113</v>
      </c>
      <c r="E209" s="92" t="s">
        <v>791</v>
      </c>
      <c r="F209" s="92"/>
      <c r="G209" s="85">
        <v>1.61</v>
      </c>
      <c r="H209" s="46"/>
      <c r="I209" s="92"/>
      <c r="J209" s="86" t="s">
        <v>395</v>
      </c>
      <c r="K209" s="92" t="s">
        <v>206</v>
      </c>
      <c r="L209" s="92" t="s">
        <v>517</v>
      </c>
      <c r="M209" s="92">
        <v>24.907447</v>
      </c>
      <c r="N209" s="92">
        <v>-80.61826</v>
      </c>
      <c r="O209" s="92" t="s">
        <v>19</v>
      </c>
      <c r="P209" s="92" t="s">
        <v>486</v>
      </c>
      <c r="Q209" s="92" t="s">
        <v>819</v>
      </c>
      <c r="R209" s="80"/>
    </row>
    <row r="210" spans="1:18" ht="16.5">
      <c r="A210" s="90"/>
      <c r="B210" s="91" t="s">
        <v>174</v>
      </c>
      <c r="C210" s="91" t="s">
        <v>175</v>
      </c>
      <c r="D210" s="80" t="s">
        <v>113</v>
      </c>
      <c r="E210" s="92" t="s">
        <v>791</v>
      </c>
      <c r="F210" s="92"/>
      <c r="G210" s="85">
        <v>1.58</v>
      </c>
      <c r="H210" s="46"/>
      <c r="I210" s="92"/>
      <c r="J210" s="86" t="s">
        <v>395</v>
      </c>
      <c r="K210" s="92" t="s">
        <v>206</v>
      </c>
      <c r="L210" s="92" t="s">
        <v>517</v>
      </c>
      <c r="M210" s="92">
        <v>24.95797</v>
      </c>
      <c r="N210" s="92">
        <v>-80.46052</v>
      </c>
      <c r="O210" s="92" t="s">
        <v>19</v>
      </c>
      <c r="P210" s="92" t="s">
        <v>486</v>
      </c>
      <c r="Q210" s="92" t="s">
        <v>819</v>
      </c>
      <c r="R210" s="80"/>
    </row>
    <row r="211" spans="1:18" ht="16.5">
      <c r="A211" s="80">
        <v>114</v>
      </c>
      <c r="B211" s="79" t="s">
        <v>174</v>
      </c>
      <c r="C211" s="79" t="s">
        <v>175</v>
      </c>
      <c r="D211" s="80" t="s">
        <v>113</v>
      </c>
      <c r="E211" s="80"/>
      <c r="F211" s="80"/>
      <c r="G211" s="85">
        <v>1.3</v>
      </c>
      <c r="H211" s="46"/>
      <c r="I211" s="80"/>
      <c r="J211" s="86" t="s">
        <v>331</v>
      </c>
      <c r="K211" s="87" t="s">
        <v>206</v>
      </c>
      <c r="L211" s="80" t="s">
        <v>42</v>
      </c>
      <c r="M211" s="80"/>
      <c r="N211" s="80"/>
      <c r="O211" s="80" t="s">
        <v>32</v>
      </c>
      <c r="P211" s="80" t="s">
        <v>933</v>
      </c>
      <c r="Q211" s="80"/>
      <c r="R211" s="80"/>
    </row>
    <row r="212" spans="1:18" ht="16.5">
      <c r="A212" s="80"/>
      <c r="B212" s="79"/>
      <c r="C212" s="79"/>
      <c r="D212" s="80"/>
      <c r="E212" s="80"/>
      <c r="F212" s="88" t="s">
        <v>811</v>
      </c>
      <c r="G212" s="89">
        <f>AVERAGE(G190:G211)</f>
        <v>1.5009090909090907</v>
      </c>
      <c r="H212" s="102"/>
      <c r="I212" s="80"/>
      <c r="J212" s="86"/>
      <c r="K212" s="87"/>
      <c r="L212" s="80"/>
      <c r="M212" s="80"/>
      <c r="N212" s="80"/>
      <c r="O212" s="80"/>
      <c r="P212" s="80"/>
      <c r="Q212" s="80"/>
      <c r="R212" s="80"/>
    </row>
    <row r="213" spans="1:18" ht="16.5">
      <c r="A213" s="80"/>
      <c r="B213" s="79"/>
      <c r="C213" s="79"/>
      <c r="D213" s="80"/>
      <c r="E213" s="80"/>
      <c r="F213" s="88" t="s">
        <v>812</v>
      </c>
      <c r="G213" s="89">
        <f>STDEV(G190:G211)</f>
        <v>0.17229291478423953</v>
      </c>
      <c r="H213" s="102"/>
      <c r="I213" s="80"/>
      <c r="J213" s="86"/>
      <c r="K213" s="87"/>
      <c r="L213" s="80"/>
      <c r="M213" s="80"/>
      <c r="N213" s="80"/>
      <c r="O213" s="80"/>
      <c r="P213" s="80"/>
      <c r="Q213" s="80"/>
      <c r="R213" s="80"/>
    </row>
    <row r="214" spans="1:18" ht="16.5">
      <c r="A214" s="80"/>
      <c r="B214" s="79"/>
      <c r="C214" s="79"/>
      <c r="D214" s="80"/>
      <c r="E214" s="80"/>
      <c r="F214" s="88" t="s">
        <v>942</v>
      </c>
      <c r="G214" s="89">
        <f>(G213/SQRT(COUNT(G190:G211)))</f>
        <v>0.03673297285499601</v>
      </c>
      <c r="H214" s="102"/>
      <c r="I214" s="80"/>
      <c r="J214" s="86"/>
      <c r="K214" s="87"/>
      <c r="L214" s="80"/>
      <c r="M214" s="80"/>
      <c r="N214" s="80"/>
      <c r="O214" s="80"/>
      <c r="P214" s="80"/>
      <c r="Q214" s="80"/>
      <c r="R214" s="80"/>
    </row>
    <row r="215" spans="1:18" ht="16.5">
      <c r="A215" s="80"/>
      <c r="B215" s="79"/>
      <c r="C215" s="79"/>
      <c r="D215" s="80"/>
      <c r="E215" s="80"/>
      <c r="F215" s="80"/>
      <c r="G215" s="85"/>
      <c r="H215" s="46"/>
      <c r="I215" s="80"/>
      <c r="J215" s="86"/>
      <c r="K215" s="87"/>
      <c r="L215" s="80"/>
      <c r="M215" s="80"/>
      <c r="N215" s="80"/>
      <c r="O215" s="80"/>
      <c r="P215" s="80"/>
      <c r="Q215" s="80"/>
      <c r="R215" s="80"/>
    </row>
    <row r="216" spans="1:18" ht="16.5">
      <c r="A216" s="80">
        <v>115</v>
      </c>
      <c r="B216" s="79" t="s">
        <v>174</v>
      </c>
      <c r="C216" s="79" t="s">
        <v>192</v>
      </c>
      <c r="D216" s="80" t="s">
        <v>16</v>
      </c>
      <c r="E216" s="80" t="s">
        <v>872</v>
      </c>
      <c r="F216" s="80"/>
      <c r="G216" s="85">
        <v>1.05</v>
      </c>
      <c r="H216" s="46"/>
      <c r="I216" s="80"/>
      <c r="J216" s="86" t="s">
        <v>31</v>
      </c>
      <c r="K216" s="87" t="s">
        <v>207</v>
      </c>
      <c r="L216" s="80" t="s">
        <v>900</v>
      </c>
      <c r="M216" s="80"/>
      <c r="N216" s="80"/>
      <c r="O216" s="80" t="s">
        <v>19</v>
      </c>
      <c r="P216" s="80" t="s">
        <v>934</v>
      </c>
      <c r="Q216" s="80" t="s">
        <v>935</v>
      </c>
      <c r="R216" s="80"/>
    </row>
    <row r="217" spans="1:18" ht="16.5">
      <c r="A217" s="80"/>
      <c r="B217" s="79"/>
      <c r="C217" s="79"/>
      <c r="D217" s="80"/>
      <c r="E217" s="80"/>
      <c r="F217" s="88" t="s">
        <v>811</v>
      </c>
      <c r="G217" s="89">
        <f>AVERAGE(G216)</f>
        <v>1.05</v>
      </c>
      <c r="H217" s="102"/>
      <c r="I217" s="80"/>
      <c r="J217" s="86"/>
      <c r="K217" s="87"/>
      <c r="L217" s="80"/>
      <c r="M217" s="80"/>
      <c r="N217" s="80"/>
      <c r="O217" s="80"/>
      <c r="P217" s="80"/>
      <c r="Q217" s="80"/>
      <c r="R217" s="80"/>
    </row>
    <row r="218" spans="1:18" ht="16.5">
      <c r="A218" s="80"/>
      <c r="B218" s="79"/>
      <c r="C218" s="79"/>
      <c r="D218" s="80"/>
      <c r="E218" s="80"/>
      <c r="F218" s="88" t="s">
        <v>812</v>
      </c>
      <c r="G218" s="89">
        <v>0</v>
      </c>
      <c r="H218" s="80"/>
      <c r="I218" s="80"/>
      <c r="J218" s="86"/>
      <c r="K218" s="87"/>
      <c r="L218" s="80"/>
      <c r="M218" s="80"/>
      <c r="N218" s="80"/>
      <c r="O218" s="80"/>
      <c r="P218" s="80"/>
      <c r="Q218" s="80"/>
      <c r="R218" s="80"/>
    </row>
    <row r="219" spans="1:18" ht="16.5">
      <c r="A219" s="80"/>
      <c r="B219" s="79"/>
      <c r="C219" s="79"/>
      <c r="D219" s="80"/>
      <c r="E219" s="80"/>
      <c r="F219" s="88" t="s">
        <v>942</v>
      </c>
      <c r="G219" s="89">
        <v>0</v>
      </c>
      <c r="H219" s="80"/>
      <c r="I219" s="80"/>
      <c r="J219" s="86"/>
      <c r="K219" s="87"/>
      <c r="L219" s="80"/>
      <c r="M219" s="80"/>
      <c r="N219" s="80"/>
      <c r="O219" s="80"/>
      <c r="P219" s="80"/>
      <c r="Q219" s="80"/>
      <c r="R219" s="80"/>
    </row>
    <row r="220" spans="1:18" ht="16.5">
      <c r="A220" s="80"/>
      <c r="B220" s="79"/>
      <c r="C220" s="79"/>
      <c r="D220" s="80"/>
      <c r="E220" s="80"/>
      <c r="F220" s="80"/>
      <c r="G220" s="85"/>
      <c r="H220" s="46"/>
      <c r="I220" s="80"/>
      <c r="J220" s="86"/>
      <c r="K220" s="87"/>
      <c r="L220" s="80"/>
      <c r="M220" s="80"/>
      <c r="N220" s="80"/>
      <c r="O220" s="80"/>
      <c r="P220" s="80"/>
      <c r="Q220" s="80"/>
      <c r="R220" s="80"/>
    </row>
    <row r="221" spans="1:18" ht="16.5">
      <c r="A221" s="80">
        <v>116</v>
      </c>
      <c r="B221" s="79" t="s">
        <v>174</v>
      </c>
      <c r="C221" s="79" t="s">
        <v>193</v>
      </c>
      <c r="D221" s="80" t="s">
        <v>16</v>
      </c>
      <c r="E221" s="80" t="s">
        <v>791</v>
      </c>
      <c r="F221" s="80" t="s">
        <v>936</v>
      </c>
      <c r="G221" s="85">
        <v>1.18</v>
      </c>
      <c r="H221" s="46"/>
      <c r="I221" s="80"/>
      <c r="J221" s="86" t="s">
        <v>937</v>
      </c>
      <c r="K221" s="87" t="s">
        <v>24</v>
      </c>
      <c r="L221" s="80" t="s">
        <v>24</v>
      </c>
      <c r="M221" s="80"/>
      <c r="N221" s="80"/>
      <c r="O221" s="80" t="s">
        <v>19</v>
      </c>
      <c r="P221" s="80" t="s">
        <v>68</v>
      </c>
      <c r="Q221" s="80"/>
      <c r="R221" s="80"/>
    </row>
    <row r="222" spans="1:18" ht="16.5">
      <c r="A222" s="80"/>
      <c r="B222" s="79"/>
      <c r="C222" s="79"/>
      <c r="D222" s="80"/>
      <c r="E222" s="80"/>
      <c r="F222" s="88" t="s">
        <v>811</v>
      </c>
      <c r="G222" s="89">
        <f>AVERAGE(G221)</f>
        <v>1.18</v>
      </c>
      <c r="H222" s="102"/>
      <c r="I222" s="80"/>
      <c r="J222" s="86"/>
      <c r="K222" s="87"/>
      <c r="L222" s="80"/>
      <c r="M222" s="80"/>
      <c r="N222" s="80"/>
      <c r="O222" s="80"/>
      <c r="P222" s="80"/>
      <c r="Q222" s="80"/>
      <c r="R222" s="80"/>
    </row>
    <row r="223" spans="1:18" ht="16.5">
      <c r="A223" s="80"/>
      <c r="B223" s="79"/>
      <c r="C223" s="79"/>
      <c r="D223" s="80"/>
      <c r="E223" s="80"/>
      <c r="F223" s="88" t="s">
        <v>812</v>
      </c>
      <c r="G223" s="89">
        <v>0</v>
      </c>
      <c r="H223" s="80"/>
      <c r="I223" s="80"/>
      <c r="J223" s="86"/>
      <c r="K223" s="87"/>
      <c r="L223" s="80"/>
      <c r="M223" s="80"/>
      <c r="N223" s="80"/>
      <c r="O223" s="80"/>
      <c r="P223" s="80"/>
      <c r="Q223" s="80"/>
      <c r="R223" s="80"/>
    </row>
    <row r="224" spans="1:18" ht="16.5">
      <c r="A224" s="80"/>
      <c r="B224" s="79"/>
      <c r="C224" s="79"/>
      <c r="D224" s="80"/>
      <c r="E224" s="80"/>
      <c r="F224" s="88" t="s">
        <v>942</v>
      </c>
      <c r="G224" s="89">
        <v>0</v>
      </c>
      <c r="H224" s="80"/>
      <c r="I224" s="80"/>
      <c r="J224" s="86"/>
      <c r="K224" s="87"/>
      <c r="L224" s="80"/>
      <c r="M224" s="80"/>
      <c r="N224" s="80"/>
      <c r="O224" s="80"/>
      <c r="P224" s="80"/>
      <c r="Q224" s="80"/>
      <c r="R224" s="80"/>
    </row>
    <row r="225" spans="1:18" ht="16.5">
      <c r="A225" s="80"/>
      <c r="B225" s="79"/>
      <c r="C225" s="79"/>
      <c r="D225" s="80"/>
      <c r="E225" s="80"/>
      <c r="F225" s="80"/>
      <c r="G225" s="85"/>
      <c r="H225" s="46"/>
      <c r="I225" s="80"/>
      <c r="J225" s="86"/>
      <c r="K225" s="87"/>
      <c r="L225" s="80"/>
      <c r="M225" s="80"/>
      <c r="N225" s="80"/>
      <c r="O225" s="80"/>
      <c r="P225" s="80"/>
      <c r="Q225" s="80"/>
      <c r="R225" s="80"/>
    </row>
    <row r="226" spans="1:18" ht="16.5">
      <c r="A226" s="80">
        <v>29</v>
      </c>
      <c r="B226" s="79" t="s">
        <v>570</v>
      </c>
      <c r="C226" s="79" t="s">
        <v>89</v>
      </c>
      <c r="D226" s="80" t="s">
        <v>75</v>
      </c>
      <c r="E226" s="80" t="s">
        <v>828</v>
      </c>
      <c r="F226" s="80"/>
      <c r="G226" s="85">
        <v>1.2</v>
      </c>
      <c r="H226" s="46"/>
      <c r="I226" s="80"/>
      <c r="J226" s="86" t="s">
        <v>541</v>
      </c>
      <c r="K226" s="87" t="s">
        <v>41</v>
      </c>
      <c r="L226" s="80" t="s">
        <v>41</v>
      </c>
      <c r="M226" s="80"/>
      <c r="N226" s="80"/>
      <c r="O226" s="80" t="s">
        <v>19</v>
      </c>
      <c r="P226" s="80" t="s">
        <v>830</v>
      </c>
      <c r="Q226" s="80"/>
      <c r="R226" s="80"/>
    </row>
    <row r="227" spans="1:18" ht="16.5">
      <c r="A227" s="80"/>
      <c r="B227" s="79"/>
      <c r="C227" s="79"/>
      <c r="D227" s="80"/>
      <c r="E227" s="80"/>
      <c r="F227" s="88" t="s">
        <v>811</v>
      </c>
      <c r="G227" s="89">
        <f>AVERAGE(G226)</f>
        <v>1.2</v>
      </c>
      <c r="H227" s="102"/>
      <c r="I227" s="80"/>
      <c r="J227" s="86"/>
      <c r="K227" s="87"/>
      <c r="L227" s="80"/>
      <c r="M227" s="80"/>
      <c r="N227" s="80"/>
      <c r="O227" s="80"/>
      <c r="P227" s="80"/>
      <c r="Q227" s="80"/>
      <c r="R227" s="80"/>
    </row>
    <row r="228" spans="1:18" ht="16.5">
      <c r="A228" s="80"/>
      <c r="B228" s="79"/>
      <c r="C228" s="79"/>
      <c r="D228" s="80"/>
      <c r="E228" s="80"/>
      <c r="F228" s="88" t="s">
        <v>812</v>
      </c>
      <c r="G228" s="89">
        <v>0</v>
      </c>
      <c r="H228" s="46"/>
      <c r="I228" s="80"/>
      <c r="J228" s="86"/>
      <c r="K228" s="87"/>
      <c r="L228" s="80"/>
      <c r="M228" s="80"/>
      <c r="N228" s="80"/>
      <c r="O228" s="80"/>
      <c r="P228" s="80"/>
      <c r="Q228" s="80"/>
      <c r="R228" s="80"/>
    </row>
    <row r="229" spans="1:18" ht="16.5">
      <c r="A229" s="80"/>
      <c r="B229" s="79"/>
      <c r="C229" s="79"/>
      <c r="D229" s="80"/>
      <c r="E229" s="80"/>
      <c r="F229" s="88" t="s">
        <v>942</v>
      </c>
      <c r="G229" s="89">
        <v>0</v>
      </c>
      <c r="H229" s="46"/>
      <c r="I229" s="80"/>
      <c r="J229" s="86"/>
      <c r="K229" s="87"/>
      <c r="L229" s="80"/>
      <c r="M229" s="80"/>
      <c r="N229" s="80"/>
      <c r="O229" s="80"/>
      <c r="P229" s="80"/>
      <c r="Q229" s="80"/>
      <c r="R229" s="80"/>
    </row>
    <row r="230" spans="1:18" ht="16.5">
      <c r="A230" s="80"/>
      <c r="B230" s="79"/>
      <c r="C230" s="79"/>
      <c r="D230" s="80"/>
      <c r="E230" s="80"/>
      <c r="F230" s="80"/>
      <c r="G230" s="85"/>
      <c r="H230" s="46"/>
      <c r="I230" s="80"/>
      <c r="J230" s="86"/>
      <c r="K230" s="87"/>
      <c r="L230" s="80"/>
      <c r="M230" s="80"/>
      <c r="N230" s="80"/>
      <c r="O230" s="80"/>
      <c r="P230" s="80"/>
      <c r="Q230" s="80"/>
      <c r="R230" s="80"/>
    </row>
    <row r="231" spans="1:18" ht="16.5">
      <c r="A231" s="80">
        <v>118</v>
      </c>
      <c r="B231" s="79" t="s">
        <v>196</v>
      </c>
      <c r="C231" s="79" t="s">
        <v>199</v>
      </c>
      <c r="D231" s="80" t="s">
        <v>75</v>
      </c>
      <c r="E231" s="80" t="s">
        <v>791</v>
      </c>
      <c r="F231" s="80" t="s">
        <v>938</v>
      </c>
      <c r="G231" s="85">
        <v>1.61</v>
      </c>
      <c r="H231" s="46"/>
      <c r="I231" s="80"/>
      <c r="J231" s="86" t="s">
        <v>14</v>
      </c>
      <c r="K231" s="87" t="s">
        <v>24</v>
      </c>
      <c r="L231" s="80" t="s">
        <v>24</v>
      </c>
      <c r="M231" s="80"/>
      <c r="N231" s="80"/>
      <c r="O231" s="80" t="s">
        <v>19</v>
      </c>
      <c r="P231" s="80" t="s">
        <v>68</v>
      </c>
      <c r="Q231" s="80"/>
      <c r="R231" s="80"/>
    </row>
    <row r="232" spans="1:18" ht="16.5">
      <c r="A232" s="80">
        <v>117</v>
      </c>
      <c r="B232" s="79" t="s">
        <v>196</v>
      </c>
      <c r="C232" s="79" t="s">
        <v>199</v>
      </c>
      <c r="D232" s="80" t="s">
        <v>75</v>
      </c>
      <c r="E232" s="80" t="s">
        <v>828</v>
      </c>
      <c r="F232" s="80"/>
      <c r="G232" s="85">
        <v>1.6</v>
      </c>
      <c r="H232" s="46"/>
      <c r="I232" s="80"/>
      <c r="J232" s="86" t="s">
        <v>541</v>
      </c>
      <c r="K232" s="87" t="s">
        <v>41</v>
      </c>
      <c r="L232" s="80" t="s">
        <v>41</v>
      </c>
      <c r="M232" s="80"/>
      <c r="N232" s="80"/>
      <c r="O232" s="80" t="s">
        <v>19</v>
      </c>
      <c r="P232" s="80" t="s">
        <v>830</v>
      </c>
      <c r="Q232" s="80"/>
      <c r="R232" s="80"/>
    </row>
    <row r="233" spans="1:18" ht="16.5">
      <c r="A233" s="80"/>
      <c r="B233" s="91" t="s">
        <v>196</v>
      </c>
      <c r="C233" s="91" t="s">
        <v>199</v>
      </c>
      <c r="D233" s="80" t="s">
        <v>75</v>
      </c>
      <c r="E233" s="92" t="s">
        <v>498</v>
      </c>
      <c r="F233" s="92"/>
      <c r="G233" s="85">
        <v>1.5</v>
      </c>
      <c r="H233" s="46"/>
      <c r="I233" s="80"/>
      <c r="J233" s="86">
        <v>3</v>
      </c>
      <c r="K233" s="92" t="s">
        <v>209</v>
      </c>
      <c r="L233" s="92" t="s">
        <v>513</v>
      </c>
      <c r="M233" s="92"/>
      <c r="N233" s="92" t="s">
        <v>514</v>
      </c>
      <c r="O233" s="92" t="s">
        <v>19</v>
      </c>
      <c r="P233" s="92" t="s">
        <v>515</v>
      </c>
      <c r="Q233" s="92" t="s">
        <v>939</v>
      </c>
      <c r="R233" s="80"/>
    </row>
    <row r="234" spans="1:18" ht="16.5">
      <c r="A234" s="80"/>
      <c r="B234" s="91" t="s">
        <v>196</v>
      </c>
      <c r="C234" s="91" t="s">
        <v>199</v>
      </c>
      <c r="D234" s="80" t="s">
        <v>75</v>
      </c>
      <c r="E234" s="92" t="s">
        <v>498</v>
      </c>
      <c r="F234" s="92"/>
      <c r="G234" s="85">
        <v>1.32</v>
      </c>
      <c r="H234" s="46"/>
      <c r="I234" s="80"/>
      <c r="J234" s="86">
        <v>3</v>
      </c>
      <c r="K234" s="92" t="s">
        <v>209</v>
      </c>
      <c r="L234" s="92" t="s">
        <v>513</v>
      </c>
      <c r="M234" s="92"/>
      <c r="N234" s="92" t="s">
        <v>514</v>
      </c>
      <c r="O234" s="92" t="s">
        <v>19</v>
      </c>
      <c r="P234" s="92" t="s">
        <v>515</v>
      </c>
      <c r="Q234" s="92" t="s">
        <v>940</v>
      </c>
      <c r="R234" s="80"/>
    </row>
    <row r="235" spans="1:18" ht="16.5">
      <c r="A235" s="80"/>
      <c r="B235" s="79"/>
      <c r="C235" s="79"/>
      <c r="D235" s="80"/>
      <c r="E235" s="80"/>
      <c r="F235" s="88" t="s">
        <v>811</v>
      </c>
      <c r="G235" s="89">
        <f>AVERAGE(G231:G234)</f>
        <v>1.5075</v>
      </c>
      <c r="H235" s="102"/>
      <c r="I235" s="80"/>
      <c r="J235" s="86"/>
      <c r="K235" s="87"/>
      <c r="L235" s="80"/>
      <c r="M235" s="80"/>
      <c r="N235" s="80"/>
      <c r="O235" s="80"/>
      <c r="P235" s="80"/>
      <c r="Q235" s="80"/>
      <c r="R235" s="80"/>
    </row>
    <row r="236" spans="1:18" ht="16.5">
      <c r="A236" s="80"/>
      <c r="B236" s="79"/>
      <c r="C236" s="79"/>
      <c r="D236" s="80"/>
      <c r="E236" s="80"/>
      <c r="F236" s="88" t="s">
        <v>812</v>
      </c>
      <c r="G236" s="89">
        <f>STDEV(G231:G234)</f>
        <v>0.13450526631573453</v>
      </c>
      <c r="H236" s="102"/>
      <c r="I236" s="80"/>
      <c r="J236" s="86"/>
      <c r="K236" s="87"/>
      <c r="L236" s="80"/>
      <c r="M236" s="80"/>
      <c r="N236" s="80"/>
      <c r="O236" s="80"/>
      <c r="P236" s="80"/>
      <c r="Q236" s="80"/>
      <c r="R236" s="80"/>
    </row>
    <row r="237" spans="1:18" ht="16.5">
      <c r="A237" s="80"/>
      <c r="B237" s="79"/>
      <c r="C237" s="79"/>
      <c r="D237" s="80"/>
      <c r="E237" s="80"/>
      <c r="F237" s="88" t="s">
        <v>942</v>
      </c>
      <c r="G237" s="89">
        <f>(G236/SQRT(COUNT(G231:G234)))</f>
        <v>0.06725263315786727</v>
      </c>
      <c r="H237" s="102"/>
      <c r="I237" s="80"/>
      <c r="J237" s="86"/>
      <c r="K237" s="87"/>
      <c r="L237" s="80"/>
      <c r="M237" s="80"/>
      <c r="N237" s="80"/>
      <c r="O237" s="80"/>
      <c r="P237" s="80"/>
      <c r="Q237" s="80"/>
      <c r="R237" s="80"/>
    </row>
    <row r="238" spans="1:18" ht="16.5">
      <c r="A238" s="80"/>
      <c r="B238" s="79"/>
      <c r="C238" s="79"/>
      <c r="D238" s="80"/>
      <c r="E238" s="80"/>
      <c r="F238" s="80"/>
      <c r="G238" s="85"/>
      <c r="H238" s="46"/>
      <c r="I238" s="80"/>
      <c r="J238" s="86"/>
      <c r="K238" s="87"/>
      <c r="L238" s="80"/>
      <c r="M238" s="80"/>
      <c r="N238" s="80"/>
      <c r="O238" s="80"/>
      <c r="P238" s="80"/>
      <c r="Q238" s="80"/>
      <c r="R238" s="80"/>
    </row>
    <row r="239" spans="1:17" ht="16.5">
      <c r="A239" s="80"/>
      <c r="B239" s="79"/>
      <c r="C239" s="79"/>
      <c r="D239" s="80"/>
      <c r="E239" s="80"/>
      <c r="F239" s="99" t="s">
        <v>941</v>
      </c>
      <c r="G239" s="100">
        <f>AVERAGE(G235,G227,G222,G217,G212,G186,G176,G162,G107,G101,G96,G91,G85,G76,G71,G62,G56,G49,G43,G35,G30,G20,G15,G6)</f>
        <v>1.6858311794414735</v>
      </c>
      <c r="H239" s="100">
        <f>STDEV(G235,G227,G222,G217,G212,G186,G176,G162,G107,G101,G96,G91,G85,G76,G71,G62,G56,G49,G43,G35,G30,G20,G15,G6)</f>
        <v>0.42915392623636894</v>
      </c>
      <c r="I239" s="86"/>
      <c r="J239" s="87"/>
      <c r="K239" s="80"/>
      <c r="L239" s="80"/>
      <c r="M239" s="80"/>
      <c r="N239" s="80"/>
      <c r="O239" s="80"/>
      <c r="P239" s="80"/>
      <c r="Q239" s="80"/>
    </row>
    <row r="240" spans="1:17" ht="16.5">
      <c r="A240" s="80"/>
      <c r="B240" s="79"/>
      <c r="C240" s="79"/>
      <c r="D240" s="80"/>
      <c r="E240" s="80"/>
      <c r="F240" s="80"/>
      <c r="G240" s="82" t="s">
        <v>598</v>
      </c>
      <c r="H240" s="101" t="s">
        <v>596</v>
      </c>
      <c r="I240" s="83"/>
      <c r="J240" s="94"/>
      <c r="K240" s="80"/>
      <c r="L240" s="80"/>
      <c r="M240" s="80"/>
      <c r="N240" s="80"/>
      <c r="O240" s="80"/>
      <c r="P240" s="80"/>
      <c r="Q240" s="80"/>
    </row>
    <row r="241" spans="1:17" ht="16.5">
      <c r="A241" s="80"/>
      <c r="B241" s="79"/>
      <c r="C241" s="79"/>
      <c r="D241" s="80"/>
      <c r="E241" s="144" t="s">
        <v>587</v>
      </c>
      <c r="F241" s="144"/>
      <c r="G241" s="100">
        <f>AVERAGE(G222,G217,G91,G15,G6)</f>
        <v>1.5348</v>
      </c>
      <c r="H241" s="100">
        <f>STDEV(G221,G216,G89:G90,G10:G14,G2:G5)</f>
        <v>0.3509780291173182</v>
      </c>
      <c r="I241" s="90" t="s">
        <v>592</v>
      </c>
      <c r="K241" s="80"/>
      <c r="L241" s="80"/>
      <c r="M241" s="80"/>
      <c r="N241" s="80"/>
      <c r="O241" s="80"/>
      <c r="P241" s="80"/>
      <c r="Q241" s="80"/>
    </row>
    <row r="242" spans="1:17" ht="16.5">
      <c r="A242" s="80"/>
      <c r="B242" s="79"/>
      <c r="C242" s="79"/>
      <c r="D242" s="80"/>
      <c r="E242" s="144" t="s">
        <v>586</v>
      </c>
      <c r="F242" s="144"/>
      <c r="G242" s="100">
        <f>AVERAGE(G222,G217,G91)</f>
        <v>1.2966666666666666</v>
      </c>
      <c r="H242" s="100">
        <f>STDEV(G221,G216,G89:G90)</f>
        <v>0.3195178659584887</v>
      </c>
      <c r="I242" s="90" t="s">
        <v>592</v>
      </c>
      <c r="K242" s="80"/>
      <c r="L242" s="80"/>
      <c r="M242" s="80"/>
      <c r="N242" s="80"/>
      <c r="O242" s="80"/>
      <c r="P242" s="80"/>
      <c r="Q242" s="80"/>
    </row>
    <row r="243" spans="1:17" ht="16.5">
      <c r="A243" s="80"/>
      <c r="B243" s="79"/>
      <c r="C243" s="79"/>
      <c r="D243" s="80"/>
      <c r="E243" s="144" t="s">
        <v>593</v>
      </c>
      <c r="F243" s="144"/>
      <c r="G243" s="100">
        <f>AVERAGE(G30)</f>
        <v>1.9475</v>
      </c>
      <c r="H243" s="100">
        <f>STDEV(G24:G29)</f>
        <v>0.15974197945436885</v>
      </c>
      <c r="I243" s="86"/>
      <c r="J243" s="87"/>
      <c r="K243" s="80"/>
      <c r="L243" s="80"/>
      <c r="M243" s="80"/>
      <c r="N243" s="80"/>
      <c r="O243" s="80"/>
      <c r="P243" s="80"/>
      <c r="Q243" s="80"/>
    </row>
    <row r="244" spans="1:17" ht="16.5">
      <c r="A244" s="80"/>
      <c r="B244" s="79"/>
      <c r="C244" s="79"/>
      <c r="D244" s="80"/>
      <c r="E244" s="144" t="s">
        <v>594</v>
      </c>
      <c r="F244" s="144"/>
      <c r="G244" s="100">
        <f>AVERAGE(G235,G227,G212,G186,G176,G162,G107,G96,G71,G62,G56)</f>
        <v>1.54940439150867</v>
      </c>
      <c r="H244" s="100">
        <f>STDEV(G231:G234,G190:G211,G180:G185,G166:G175,G111:G161,G105:G106,G95,G66:G70,G60:G61,G53:G55)</f>
        <v>0.3163800992241556</v>
      </c>
      <c r="I244" s="86"/>
      <c r="J244" s="87"/>
      <c r="K244" s="80"/>
      <c r="L244" s="80"/>
      <c r="M244" s="80"/>
      <c r="N244" s="80"/>
      <c r="O244" s="80"/>
      <c r="P244" s="80"/>
      <c r="Q244" s="80"/>
    </row>
    <row r="245" spans="1:17" ht="16.5">
      <c r="A245" s="80"/>
      <c r="B245" s="79"/>
      <c r="C245" s="79"/>
      <c r="D245" s="80"/>
      <c r="E245" s="144" t="s">
        <v>595</v>
      </c>
      <c r="F245" s="144"/>
      <c r="G245" s="100">
        <f>AVERAGE(G85,G49,G43,G35)</f>
        <v>2.26625</v>
      </c>
      <c r="H245" s="100">
        <f>STDEV(G80:G84,G47:G48,G39:G42,G34)</f>
        <v>0.22067389899344622</v>
      </c>
      <c r="I245" s="86"/>
      <c r="J245" s="87"/>
      <c r="K245" s="80"/>
      <c r="L245" s="80"/>
      <c r="M245" s="80"/>
      <c r="N245" s="80"/>
      <c r="O245" s="80"/>
      <c r="P245" s="80"/>
      <c r="Q245" s="80"/>
    </row>
    <row r="246" spans="1:17" ht="16.5">
      <c r="A246" s="80"/>
      <c r="B246" s="79"/>
      <c r="C246" s="79"/>
      <c r="D246" s="80"/>
      <c r="E246" s="80"/>
      <c r="F246" s="80"/>
      <c r="G246" s="85"/>
      <c r="H246" s="101" t="s">
        <v>942</v>
      </c>
      <c r="I246" s="86"/>
      <c r="J246" s="87"/>
      <c r="K246" s="80"/>
      <c r="L246" s="80"/>
      <c r="M246" s="80"/>
      <c r="N246" s="80"/>
      <c r="O246" s="80"/>
      <c r="P246" s="80"/>
      <c r="Q246" s="80"/>
    </row>
    <row r="247" spans="1:17" ht="16.5">
      <c r="A247" s="80"/>
      <c r="B247" s="79"/>
      <c r="C247" s="79"/>
      <c r="D247" s="80"/>
      <c r="E247" s="144" t="s">
        <v>587</v>
      </c>
      <c r="F247" s="144"/>
      <c r="G247" s="85"/>
      <c r="H247" s="100">
        <f>(H241/SQRT(COUNT(G221,G216,G89:G90,G10:G14,G2:G5)))</f>
        <v>0.09734379081106029</v>
      </c>
      <c r="I247" s="90" t="s">
        <v>592</v>
      </c>
      <c r="J247" s="87"/>
      <c r="K247" s="80"/>
      <c r="L247" s="80"/>
      <c r="M247" s="80"/>
      <c r="N247" s="80"/>
      <c r="O247" s="80"/>
      <c r="P247" s="80"/>
      <c r="Q247" s="92"/>
    </row>
    <row r="248" spans="1:17" ht="16.5">
      <c r="A248" s="80"/>
      <c r="B248" s="79"/>
      <c r="C248" s="79"/>
      <c r="D248" s="80"/>
      <c r="E248" s="144" t="s">
        <v>586</v>
      </c>
      <c r="F248" s="144"/>
      <c r="G248" s="85"/>
      <c r="H248" s="100">
        <f>(H242/SQRT(COUNT(G221,G216)))</f>
        <v>0.22593324972950166</v>
      </c>
      <c r="I248" s="90" t="s">
        <v>592</v>
      </c>
      <c r="J248" s="87"/>
      <c r="K248" s="80"/>
      <c r="L248" s="80"/>
      <c r="M248" s="80"/>
      <c r="N248" s="80"/>
      <c r="O248" s="80"/>
      <c r="P248" s="80"/>
      <c r="Q248" s="92"/>
    </row>
    <row r="249" spans="1:17" ht="16.5">
      <c r="A249" s="80"/>
      <c r="B249" s="79"/>
      <c r="C249" s="79"/>
      <c r="D249" s="80"/>
      <c r="E249" s="144" t="s">
        <v>593</v>
      </c>
      <c r="F249" s="144"/>
      <c r="G249" s="85"/>
      <c r="H249" s="100">
        <f>(H243/SQRT(COUNT(G24:G29)))</f>
        <v>0.06521439002755962</v>
      </c>
      <c r="I249" s="86"/>
      <c r="J249" s="87"/>
      <c r="K249" s="80"/>
      <c r="L249" s="80"/>
      <c r="M249" s="80"/>
      <c r="N249" s="80"/>
      <c r="O249" s="80"/>
      <c r="P249" s="80"/>
      <c r="Q249" s="80"/>
    </row>
    <row r="250" spans="1:17" ht="16.5">
      <c r="A250" s="80"/>
      <c r="B250" s="79"/>
      <c r="C250" s="79"/>
      <c r="D250" s="80"/>
      <c r="E250" s="144" t="s">
        <v>594</v>
      </c>
      <c r="F250" s="144"/>
      <c r="G250" s="85"/>
      <c r="H250" s="100">
        <f>(H244/SQRT(COUNT(G231:G234,G226,G190:G211,G180:G185,G166:G175,G111:G161,G105:G106,G95,G66:G70,G60:G61,G53:G55)))</f>
        <v>0.030585618632787883</v>
      </c>
      <c r="I250" s="86"/>
      <c r="J250" s="87"/>
      <c r="K250" s="80"/>
      <c r="L250" s="80"/>
      <c r="M250" s="80"/>
      <c r="N250" s="80"/>
      <c r="O250" s="80"/>
      <c r="P250" s="80"/>
      <c r="Q250" s="80"/>
    </row>
    <row r="251" spans="1:17" ht="16.5">
      <c r="A251" s="80"/>
      <c r="B251" s="79"/>
      <c r="C251" s="79"/>
      <c r="D251" s="80"/>
      <c r="E251" s="144" t="s">
        <v>595</v>
      </c>
      <c r="F251" s="144"/>
      <c r="G251" s="85"/>
      <c r="H251" s="100">
        <f>(H245/SQRT(COUNT(G80:G84,G47:G48,G39:G42,G24:G29)))</f>
        <v>0.05352128202158009</v>
      </c>
      <c r="I251" s="86"/>
      <c r="J251" s="87"/>
      <c r="K251" s="80"/>
      <c r="L251" s="80"/>
      <c r="M251" s="80"/>
      <c r="N251" s="80"/>
      <c r="O251" s="80"/>
      <c r="P251" s="80"/>
      <c r="Q251" s="80"/>
    </row>
    <row r="252" spans="1:18" ht="16.5">
      <c r="A252" s="80"/>
      <c r="B252" s="79"/>
      <c r="C252" s="79"/>
      <c r="D252" s="80"/>
      <c r="E252" s="80"/>
      <c r="F252" s="80"/>
      <c r="G252" s="85"/>
      <c r="H252" s="46"/>
      <c r="I252" s="80"/>
      <c r="J252" s="86"/>
      <c r="K252" s="87"/>
      <c r="L252" s="80"/>
      <c r="M252" s="80"/>
      <c r="N252" s="80"/>
      <c r="O252" s="80"/>
      <c r="P252" s="80"/>
      <c r="Q252" s="80"/>
      <c r="R252" s="80"/>
    </row>
    <row r="253" spans="1:18" ht="16.5">
      <c r="A253" s="80"/>
      <c r="B253" s="79"/>
      <c r="C253" s="79"/>
      <c r="D253" s="80"/>
      <c r="E253" s="80"/>
      <c r="F253" s="80"/>
      <c r="G253" s="85"/>
      <c r="H253" s="46"/>
      <c r="I253" s="80"/>
      <c r="J253" s="86"/>
      <c r="K253" s="87"/>
      <c r="L253" s="80"/>
      <c r="M253" s="80"/>
      <c r="N253" s="80"/>
      <c r="O253" s="80"/>
      <c r="P253" s="80"/>
      <c r="Q253" s="80"/>
      <c r="R253" s="80"/>
    </row>
    <row r="254" spans="1:18" ht="16.5">
      <c r="A254" s="80"/>
      <c r="B254" s="79"/>
      <c r="C254" s="79"/>
      <c r="D254" s="80"/>
      <c r="E254" s="80"/>
      <c r="F254" s="96"/>
      <c r="G254" s="85"/>
      <c r="H254" s="46"/>
      <c r="I254" s="80"/>
      <c r="J254" s="86"/>
      <c r="K254" s="87"/>
      <c r="L254" s="80"/>
      <c r="M254" s="80"/>
      <c r="N254" s="80"/>
      <c r="O254" s="80"/>
      <c r="P254" s="80"/>
      <c r="Q254" s="80"/>
      <c r="R254" s="80"/>
    </row>
    <row r="255" spans="1:18" ht="16.5">
      <c r="A255" s="80"/>
      <c r="B255" s="79"/>
      <c r="C255" s="79"/>
      <c r="D255" s="80"/>
      <c r="E255" s="80"/>
      <c r="F255" s="80"/>
      <c r="G255" s="85"/>
      <c r="H255" s="46"/>
      <c r="I255" s="80"/>
      <c r="J255" s="86"/>
      <c r="K255" s="87"/>
      <c r="L255" s="80"/>
      <c r="M255" s="80"/>
      <c r="N255" s="80"/>
      <c r="O255" s="80"/>
      <c r="P255" s="80"/>
      <c r="Q255" s="80"/>
      <c r="R255" s="80"/>
    </row>
    <row r="256" spans="1:18" ht="16.5">
      <c r="A256" s="80"/>
      <c r="B256" s="79"/>
      <c r="C256" s="79"/>
      <c r="D256" s="80"/>
      <c r="E256" s="80"/>
      <c r="F256" s="80"/>
      <c r="G256" s="85"/>
      <c r="H256" s="46"/>
      <c r="I256" s="80"/>
      <c r="J256" s="86"/>
      <c r="K256" s="87"/>
      <c r="L256" s="80"/>
      <c r="M256" s="80"/>
      <c r="N256" s="80"/>
      <c r="O256" s="80"/>
      <c r="P256" s="80"/>
      <c r="Q256" s="80"/>
      <c r="R256" s="92"/>
    </row>
    <row r="257" spans="1:18" ht="16.5">
      <c r="A257" s="80"/>
      <c r="B257" s="79"/>
      <c r="C257" s="79"/>
      <c r="D257" s="80"/>
      <c r="E257" s="80"/>
      <c r="F257" s="80"/>
      <c r="G257" s="85"/>
      <c r="H257" s="46"/>
      <c r="I257" s="80"/>
      <c r="J257" s="86"/>
      <c r="K257" s="87"/>
      <c r="L257" s="80"/>
      <c r="M257" s="80"/>
      <c r="N257" s="80"/>
      <c r="O257" s="80"/>
      <c r="P257" s="80"/>
      <c r="Q257" s="80"/>
      <c r="R257" s="92"/>
    </row>
    <row r="258" spans="1:18" ht="16.5">
      <c r="A258" s="80"/>
      <c r="B258" s="79"/>
      <c r="C258" s="79"/>
      <c r="D258" s="80"/>
      <c r="E258" s="80"/>
      <c r="F258" s="80"/>
      <c r="G258" s="85"/>
      <c r="H258" s="46"/>
      <c r="I258" s="80"/>
      <c r="J258" s="86"/>
      <c r="K258" s="87"/>
      <c r="L258" s="80"/>
      <c r="M258" s="80"/>
      <c r="N258" s="80"/>
      <c r="O258" s="80"/>
      <c r="P258" s="80"/>
      <c r="Q258" s="80"/>
      <c r="R258" s="80"/>
    </row>
    <row r="276" spans="1:18" ht="16.5">
      <c r="A276" s="80"/>
      <c r="B276" s="79"/>
      <c r="C276" s="79"/>
      <c r="D276" s="80"/>
      <c r="E276" s="80"/>
      <c r="F276" s="80"/>
      <c r="G276" s="85"/>
      <c r="H276" s="46"/>
      <c r="I276" s="80"/>
      <c r="J276" s="86"/>
      <c r="K276" s="87"/>
      <c r="L276" s="80"/>
      <c r="M276" s="80"/>
      <c r="N276" s="80"/>
      <c r="O276" s="80"/>
      <c r="P276" s="80"/>
      <c r="Q276" s="80"/>
      <c r="R276" s="80"/>
    </row>
    <row r="277" spans="1:18" ht="16.5">
      <c r="A277" s="80"/>
      <c r="B277" s="79"/>
      <c r="C277" s="79"/>
      <c r="D277" s="80"/>
      <c r="E277" s="80"/>
      <c r="F277" s="80"/>
      <c r="G277" s="85"/>
      <c r="H277" s="46"/>
      <c r="I277" s="80"/>
      <c r="J277" s="86"/>
      <c r="K277" s="87"/>
      <c r="L277" s="80"/>
      <c r="M277" s="80"/>
      <c r="N277" s="80"/>
      <c r="O277" s="80"/>
      <c r="P277" s="80"/>
      <c r="Q277" s="80"/>
      <c r="R277" s="80"/>
    </row>
    <row r="278" spans="1:18" ht="16.5">
      <c r="A278" s="80"/>
      <c r="B278" s="79"/>
      <c r="C278" s="79"/>
      <c r="D278" s="80"/>
      <c r="E278" s="80"/>
      <c r="F278" s="80"/>
      <c r="G278" s="85"/>
      <c r="H278" s="46"/>
      <c r="I278" s="80"/>
      <c r="J278" s="86"/>
      <c r="K278" s="87"/>
      <c r="L278" s="80"/>
      <c r="M278" s="80"/>
      <c r="N278" s="80"/>
      <c r="O278" s="80"/>
      <c r="P278" s="80"/>
      <c r="Q278" s="80"/>
      <c r="R278" s="80"/>
    </row>
    <row r="279" spans="1:18" ht="16.5">
      <c r="A279" s="80"/>
      <c r="B279" s="79"/>
      <c r="C279" s="79"/>
      <c r="D279" s="80"/>
      <c r="E279" s="80"/>
      <c r="F279" s="80"/>
      <c r="G279" s="85"/>
      <c r="H279" s="46"/>
      <c r="I279" s="80"/>
      <c r="J279" s="86"/>
      <c r="K279" s="87"/>
      <c r="L279" s="80"/>
      <c r="M279" s="80"/>
      <c r="N279" s="80"/>
      <c r="O279" s="80"/>
      <c r="P279" s="80"/>
      <c r="Q279" s="80"/>
      <c r="R279" s="80"/>
    </row>
    <row r="280" spans="1:18" ht="16.5">
      <c r="A280" s="80"/>
      <c r="B280" s="79"/>
      <c r="C280" s="79"/>
      <c r="D280" s="80"/>
      <c r="E280" s="80"/>
      <c r="F280" s="80"/>
      <c r="G280" s="85"/>
      <c r="H280" s="46"/>
      <c r="I280" s="80"/>
      <c r="J280" s="86"/>
      <c r="K280" s="87"/>
      <c r="L280" s="80"/>
      <c r="M280" s="80"/>
      <c r="N280" s="80"/>
      <c r="O280" s="80"/>
      <c r="P280" s="80"/>
      <c r="Q280" s="80"/>
      <c r="R280" s="80"/>
    </row>
    <row r="281" spans="1:18" ht="16.5">
      <c r="A281" s="80"/>
      <c r="B281" s="79"/>
      <c r="C281" s="79"/>
      <c r="D281" s="80"/>
      <c r="E281" s="80"/>
      <c r="F281" s="80"/>
      <c r="G281" s="85"/>
      <c r="H281" s="46"/>
      <c r="I281" s="80"/>
      <c r="J281" s="86"/>
      <c r="K281" s="87"/>
      <c r="L281" s="80"/>
      <c r="M281" s="80"/>
      <c r="N281" s="80"/>
      <c r="O281" s="80"/>
      <c r="P281" s="80"/>
      <c r="Q281" s="80"/>
      <c r="R281" s="80"/>
    </row>
    <row r="282" spans="1:18" ht="16.5">
      <c r="A282" s="80"/>
      <c r="B282" s="79"/>
      <c r="C282" s="79"/>
      <c r="D282" s="80"/>
      <c r="E282" s="80"/>
      <c r="F282" s="80"/>
      <c r="G282" s="85"/>
      <c r="H282" s="46"/>
      <c r="I282" s="80"/>
      <c r="J282" s="86"/>
      <c r="K282" s="87"/>
      <c r="L282" s="80"/>
      <c r="M282" s="80"/>
      <c r="N282" s="80"/>
      <c r="O282" s="80"/>
      <c r="P282" s="80"/>
      <c r="Q282" s="80"/>
      <c r="R282" s="80"/>
    </row>
    <row r="283" spans="1:18" ht="16.5">
      <c r="A283" s="80"/>
      <c r="B283" s="79"/>
      <c r="C283" s="79"/>
      <c r="D283" s="80"/>
      <c r="E283" s="80"/>
      <c r="F283" s="80"/>
      <c r="G283" s="85"/>
      <c r="H283" s="46"/>
      <c r="I283" s="80"/>
      <c r="J283" s="86"/>
      <c r="K283" s="87"/>
      <c r="L283" s="80"/>
      <c r="M283" s="80"/>
      <c r="N283" s="80"/>
      <c r="O283" s="80"/>
      <c r="P283" s="80"/>
      <c r="Q283" s="80"/>
      <c r="R283" s="80"/>
    </row>
    <row r="284" spans="1:18" ht="16.5">
      <c r="A284" s="80"/>
      <c r="B284" s="79"/>
      <c r="C284" s="79"/>
      <c r="D284" s="80"/>
      <c r="E284" s="80"/>
      <c r="F284" s="80"/>
      <c r="G284" s="85"/>
      <c r="H284" s="46"/>
      <c r="I284" s="80"/>
      <c r="J284" s="86"/>
      <c r="K284" s="87"/>
      <c r="L284" s="80"/>
      <c r="M284" s="80"/>
      <c r="N284" s="80"/>
      <c r="O284" s="80"/>
      <c r="P284" s="80"/>
      <c r="Q284" s="80"/>
      <c r="R284" s="80"/>
    </row>
    <row r="285" spans="1:18" ht="16.5">
      <c r="A285" s="80"/>
      <c r="B285" s="79"/>
      <c r="C285" s="79"/>
      <c r="D285" s="80"/>
      <c r="E285" s="80"/>
      <c r="F285" s="80"/>
      <c r="G285" s="85"/>
      <c r="H285" s="46"/>
      <c r="I285" s="80"/>
      <c r="J285" s="86"/>
      <c r="K285" s="87"/>
      <c r="L285" s="80"/>
      <c r="M285" s="80"/>
      <c r="N285" s="80"/>
      <c r="O285" s="80"/>
      <c r="P285" s="80"/>
      <c r="Q285" s="80"/>
      <c r="R285" s="80"/>
    </row>
    <row r="286" spans="1:18" ht="16.5">
      <c r="A286" s="80"/>
      <c r="B286" s="79"/>
      <c r="C286" s="79"/>
      <c r="D286" s="80"/>
      <c r="E286" s="80"/>
      <c r="F286" s="80"/>
      <c r="G286" s="85"/>
      <c r="H286" s="46"/>
      <c r="I286" s="80"/>
      <c r="J286" s="86"/>
      <c r="K286" s="87"/>
      <c r="L286" s="80"/>
      <c r="M286" s="80"/>
      <c r="N286" s="80"/>
      <c r="O286" s="80"/>
      <c r="P286" s="80"/>
      <c r="Q286" s="80"/>
      <c r="R286" s="80"/>
    </row>
    <row r="287" spans="1:18" ht="16.5">
      <c r="A287" s="80"/>
      <c r="B287" s="79"/>
      <c r="C287" s="79"/>
      <c r="D287" s="80"/>
      <c r="E287" s="80"/>
      <c r="F287" s="80"/>
      <c r="G287" s="85"/>
      <c r="H287" s="46"/>
      <c r="I287" s="80"/>
      <c r="J287" s="86"/>
      <c r="K287" s="87"/>
      <c r="L287" s="80"/>
      <c r="M287" s="80"/>
      <c r="N287" s="80"/>
      <c r="O287" s="80"/>
      <c r="P287" s="80"/>
      <c r="Q287" s="80"/>
      <c r="R287" s="80"/>
    </row>
    <row r="288" spans="1:18" ht="16.5">
      <c r="A288" s="80"/>
      <c r="B288" s="79"/>
      <c r="C288" s="79"/>
      <c r="D288" s="80"/>
      <c r="E288" s="80"/>
      <c r="F288" s="80"/>
      <c r="G288" s="85"/>
      <c r="H288" s="46"/>
      <c r="I288" s="80"/>
      <c r="J288" s="86"/>
      <c r="K288" s="87"/>
      <c r="L288" s="80"/>
      <c r="M288" s="80"/>
      <c r="N288" s="80"/>
      <c r="O288" s="80"/>
      <c r="P288" s="80"/>
      <c r="Q288" s="80"/>
      <c r="R288" s="80"/>
    </row>
    <row r="289" spans="1:18" ht="16.5">
      <c r="A289" s="80"/>
      <c r="B289" s="79"/>
      <c r="C289" s="79"/>
      <c r="D289" s="80"/>
      <c r="E289" s="80"/>
      <c r="F289" s="80"/>
      <c r="G289" s="85"/>
      <c r="H289" s="46"/>
      <c r="I289" s="80"/>
      <c r="J289" s="86"/>
      <c r="K289" s="87"/>
      <c r="L289" s="80"/>
      <c r="M289" s="80"/>
      <c r="N289" s="80"/>
      <c r="O289" s="80"/>
      <c r="P289" s="80"/>
      <c r="Q289" s="80"/>
      <c r="R289" s="80"/>
    </row>
    <row r="290" spans="1:18" ht="16.5">
      <c r="A290" s="80"/>
      <c r="B290" s="79"/>
      <c r="C290" s="79"/>
      <c r="D290" s="80"/>
      <c r="E290" s="80"/>
      <c r="F290" s="80"/>
      <c r="G290" s="85"/>
      <c r="H290" s="46"/>
      <c r="I290" s="80"/>
      <c r="J290" s="86"/>
      <c r="K290" s="87"/>
      <c r="L290" s="80"/>
      <c r="M290" s="80"/>
      <c r="N290" s="80"/>
      <c r="O290" s="80"/>
      <c r="P290" s="80"/>
      <c r="Q290" s="80"/>
      <c r="R290" s="80"/>
    </row>
    <row r="291" spans="1:18" ht="16.5">
      <c r="A291" s="80"/>
      <c r="B291" s="79"/>
      <c r="C291" s="79"/>
      <c r="D291" s="80"/>
      <c r="E291" s="80"/>
      <c r="F291" s="80"/>
      <c r="G291" s="85"/>
      <c r="H291" s="46"/>
      <c r="I291" s="80"/>
      <c r="J291" s="86"/>
      <c r="K291" s="87"/>
      <c r="L291" s="80"/>
      <c r="M291" s="80"/>
      <c r="N291" s="80"/>
      <c r="O291" s="80"/>
      <c r="P291" s="80"/>
      <c r="Q291" s="80"/>
      <c r="R291" s="80"/>
    </row>
    <row r="292" spans="1:18" ht="16.5">
      <c r="A292" s="80"/>
      <c r="B292" s="79"/>
      <c r="C292" s="79"/>
      <c r="D292" s="80"/>
      <c r="E292" s="80"/>
      <c r="F292" s="80"/>
      <c r="G292" s="85"/>
      <c r="H292" s="46"/>
      <c r="I292" s="80"/>
      <c r="J292" s="86"/>
      <c r="K292" s="87"/>
      <c r="L292" s="80"/>
      <c r="M292" s="80"/>
      <c r="N292" s="80"/>
      <c r="O292" s="80"/>
      <c r="P292" s="80"/>
      <c r="Q292" s="80"/>
      <c r="R292" s="80"/>
    </row>
    <row r="293" spans="1:18" ht="16.5">
      <c r="A293" s="80"/>
      <c r="B293" s="79"/>
      <c r="C293" s="79"/>
      <c r="D293" s="80"/>
      <c r="E293" s="80"/>
      <c r="F293" s="80"/>
      <c r="G293" s="85"/>
      <c r="H293" s="46"/>
      <c r="I293" s="80"/>
      <c r="J293" s="86"/>
      <c r="K293" s="87"/>
      <c r="L293" s="80"/>
      <c r="M293" s="80"/>
      <c r="N293" s="80"/>
      <c r="O293" s="80"/>
      <c r="P293" s="80"/>
      <c r="Q293" s="80"/>
      <c r="R293" s="80"/>
    </row>
    <row r="294" spans="1:18" ht="16.5">
      <c r="A294" s="80"/>
      <c r="B294" s="79"/>
      <c r="C294" s="79"/>
      <c r="D294" s="80"/>
      <c r="E294" s="80"/>
      <c r="F294" s="80"/>
      <c r="G294" s="85"/>
      <c r="H294" s="46"/>
      <c r="I294" s="80"/>
      <c r="J294" s="86"/>
      <c r="K294" s="87"/>
      <c r="L294" s="80"/>
      <c r="M294" s="80"/>
      <c r="N294" s="80"/>
      <c r="O294" s="80"/>
      <c r="P294" s="80"/>
      <c r="Q294" s="80"/>
      <c r="R294" s="80"/>
    </row>
    <row r="295" spans="1:18" ht="16.5">
      <c r="A295" s="80"/>
      <c r="B295" s="79"/>
      <c r="C295" s="79"/>
      <c r="D295" s="80"/>
      <c r="E295" s="80"/>
      <c r="F295" s="80"/>
      <c r="G295" s="85"/>
      <c r="H295" s="46"/>
      <c r="I295" s="80"/>
      <c r="J295" s="86"/>
      <c r="K295" s="87"/>
      <c r="L295" s="80"/>
      <c r="M295" s="80"/>
      <c r="N295" s="80"/>
      <c r="O295" s="80"/>
      <c r="P295" s="80"/>
      <c r="Q295" s="80"/>
      <c r="R295" s="80"/>
    </row>
    <row r="296" spans="1:18" ht="16.5">
      <c r="A296" s="80"/>
      <c r="B296" s="79"/>
      <c r="C296" s="79"/>
      <c r="D296" s="80"/>
      <c r="E296" s="80"/>
      <c r="F296" s="80"/>
      <c r="G296" s="85"/>
      <c r="H296" s="46"/>
      <c r="I296" s="80"/>
      <c r="J296" s="86"/>
      <c r="K296" s="87"/>
      <c r="L296" s="80"/>
      <c r="M296" s="80"/>
      <c r="N296" s="80"/>
      <c r="O296" s="80"/>
      <c r="P296" s="80"/>
      <c r="Q296" s="80"/>
      <c r="R296" s="80"/>
    </row>
    <row r="297" spans="1:18" ht="16.5">
      <c r="A297" s="80"/>
      <c r="B297" s="79"/>
      <c r="C297" s="79"/>
      <c r="D297" s="80"/>
      <c r="E297" s="80"/>
      <c r="F297" s="80"/>
      <c r="G297" s="85"/>
      <c r="H297" s="46"/>
      <c r="I297" s="80"/>
      <c r="J297" s="86"/>
      <c r="K297" s="87"/>
      <c r="L297" s="80"/>
      <c r="M297" s="80"/>
      <c r="N297" s="80"/>
      <c r="O297" s="80"/>
      <c r="P297" s="80"/>
      <c r="Q297" s="80"/>
      <c r="R297" s="80"/>
    </row>
    <row r="298" spans="1:18" ht="16.5">
      <c r="A298" s="80"/>
      <c r="B298" s="79"/>
      <c r="C298" s="79"/>
      <c r="D298" s="80"/>
      <c r="E298" s="80"/>
      <c r="F298" s="80"/>
      <c r="G298" s="85"/>
      <c r="H298" s="46"/>
      <c r="I298" s="80"/>
      <c r="J298" s="86"/>
      <c r="K298" s="87"/>
      <c r="L298" s="80"/>
      <c r="M298" s="80"/>
      <c r="N298" s="80"/>
      <c r="O298" s="80"/>
      <c r="P298" s="80"/>
      <c r="Q298" s="80"/>
      <c r="R298" s="80"/>
    </row>
    <row r="299" spans="1:18" ht="16.5">
      <c r="A299" s="80"/>
      <c r="B299" s="79"/>
      <c r="C299" s="79"/>
      <c r="D299" s="80"/>
      <c r="E299" s="80"/>
      <c r="F299" s="80"/>
      <c r="G299" s="85"/>
      <c r="H299" s="46"/>
      <c r="I299" s="80"/>
      <c r="J299" s="86"/>
      <c r="K299" s="87"/>
      <c r="L299" s="80"/>
      <c r="M299" s="80"/>
      <c r="N299" s="80"/>
      <c r="O299" s="80"/>
      <c r="P299" s="80"/>
      <c r="Q299" s="80"/>
      <c r="R299" s="80"/>
    </row>
    <row r="300" spans="1:18" ht="16.5">
      <c r="A300" s="80"/>
      <c r="B300" s="79"/>
      <c r="C300" s="79"/>
      <c r="D300" s="80"/>
      <c r="E300" s="80"/>
      <c r="F300" s="80"/>
      <c r="G300" s="85"/>
      <c r="H300" s="46"/>
      <c r="I300" s="80"/>
      <c r="J300" s="86"/>
      <c r="K300" s="87"/>
      <c r="L300" s="80"/>
      <c r="M300" s="80"/>
      <c r="N300" s="80"/>
      <c r="O300" s="80"/>
      <c r="P300" s="80"/>
      <c r="Q300" s="80"/>
      <c r="R300" s="80"/>
    </row>
    <row r="301" spans="1:18" ht="16.5">
      <c r="A301" s="80"/>
      <c r="B301" s="79"/>
      <c r="C301" s="79"/>
      <c r="D301" s="80"/>
      <c r="E301" s="80"/>
      <c r="F301" s="80"/>
      <c r="G301" s="85"/>
      <c r="H301" s="46"/>
      <c r="I301" s="80"/>
      <c r="J301" s="86"/>
      <c r="K301" s="87"/>
      <c r="L301" s="80"/>
      <c r="M301" s="80"/>
      <c r="N301" s="80"/>
      <c r="O301" s="80"/>
      <c r="P301" s="80"/>
      <c r="Q301" s="80"/>
      <c r="R301" s="80"/>
    </row>
    <row r="302" spans="1:18" ht="16.5">
      <c r="A302" s="80"/>
      <c r="B302" s="79"/>
      <c r="C302" s="79"/>
      <c r="D302" s="80"/>
      <c r="E302" s="80"/>
      <c r="F302" s="80"/>
      <c r="G302" s="85"/>
      <c r="H302" s="46"/>
      <c r="I302" s="80"/>
      <c r="J302" s="86"/>
      <c r="K302" s="87"/>
      <c r="L302" s="80"/>
      <c r="M302" s="80"/>
      <c r="N302" s="80"/>
      <c r="O302" s="80"/>
      <c r="P302" s="80"/>
      <c r="Q302" s="80"/>
      <c r="R302" s="80"/>
    </row>
    <row r="303" spans="1:18" ht="16.5">
      <c r="A303" s="80"/>
      <c r="B303" s="79"/>
      <c r="C303" s="79"/>
      <c r="D303" s="80"/>
      <c r="E303" s="80"/>
      <c r="F303" s="80"/>
      <c r="G303" s="85"/>
      <c r="H303" s="46"/>
      <c r="I303" s="80"/>
      <c r="J303" s="86"/>
      <c r="K303" s="87"/>
      <c r="L303" s="80"/>
      <c r="M303" s="80"/>
      <c r="N303" s="80"/>
      <c r="O303" s="80"/>
      <c r="P303" s="80"/>
      <c r="Q303" s="80"/>
      <c r="R303" s="80"/>
    </row>
    <row r="304" spans="1:18" ht="16.5">
      <c r="A304" s="80"/>
      <c r="B304" s="79"/>
      <c r="C304" s="79"/>
      <c r="D304" s="80"/>
      <c r="E304" s="80"/>
      <c r="F304" s="80"/>
      <c r="G304" s="85"/>
      <c r="H304" s="46"/>
      <c r="I304" s="80"/>
      <c r="J304" s="86"/>
      <c r="K304" s="87"/>
      <c r="L304" s="80"/>
      <c r="M304" s="80"/>
      <c r="N304" s="80"/>
      <c r="O304" s="80"/>
      <c r="P304" s="80"/>
      <c r="Q304" s="80"/>
      <c r="R304" s="80"/>
    </row>
    <row r="305" spans="1:18" ht="16.5">
      <c r="A305" s="80"/>
      <c r="B305" s="79"/>
      <c r="C305" s="79"/>
      <c r="D305" s="80"/>
      <c r="E305" s="80"/>
      <c r="F305" s="80"/>
      <c r="G305" s="85"/>
      <c r="H305" s="46"/>
      <c r="I305" s="80"/>
      <c r="J305" s="86"/>
      <c r="K305" s="87"/>
      <c r="L305" s="80"/>
      <c r="M305" s="80"/>
      <c r="N305" s="80"/>
      <c r="O305" s="80"/>
      <c r="P305" s="80"/>
      <c r="Q305" s="80"/>
      <c r="R305" s="80"/>
    </row>
    <row r="306" spans="1:18" ht="16.5">
      <c r="A306" s="80"/>
      <c r="B306" s="79"/>
      <c r="C306" s="79"/>
      <c r="D306" s="80"/>
      <c r="E306" s="80"/>
      <c r="F306" s="80"/>
      <c r="G306" s="85"/>
      <c r="H306" s="46"/>
      <c r="I306" s="80"/>
      <c r="J306" s="86"/>
      <c r="K306" s="87"/>
      <c r="L306" s="80"/>
      <c r="M306" s="80"/>
      <c r="N306" s="80"/>
      <c r="O306" s="80"/>
      <c r="P306" s="80"/>
      <c r="Q306" s="80"/>
      <c r="R306" s="80"/>
    </row>
    <row r="307" spans="1:18" ht="16.5">
      <c r="A307" s="80"/>
      <c r="B307" s="79"/>
      <c r="C307" s="79"/>
      <c r="D307" s="80"/>
      <c r="E307" s="80"/>
      <c r="F307" s="80"/>
      <c r="G307" s="85"/>
      <c r="H307" s="46"/>
      <c r="I307" s="80"/>
      <c r="J307" s="86"/>
      <c r="K307" s="87"/>
      <c r="L307" s="80"/>
      <c r="M307" s="80"/>
      <c r="N307" s="80"/>
      <c r="O307" s="80"/>
      <c r="P307" s="80"/>
      <c r="Q307" s="80"/>
      <c r="R307" s="80"/>
    </row>
    <row r="308" spans="1:18" ht="16.5">
      <c r="A308" s="80"/>
      <c r="B308" s="79"/>
      <c r="C308" s="79"/>
      <c r="D308" s="80"/>
      <c r="E308" s="80"/>
      <c r="F308" s="80"/>
      <c r="G308" s="85"/>
      <c r="H308" s="46"/>
      <c r="I308" s="80"/>
      <c r="J308" s="86"/>
      <c r="K308" s="87"/>
      <c r="L308" s="80"/>
      <c r="M308" s="80"/>
      <c r="N308" s="80"/>
      <c r="O308" s="80"/>
      <c r="P308" s="80"/>
      <c r="Q308" s="80"/>
      <c r="R308" s="80"/>
    </row>
    <row r="309" spans="1:18" ht="16.5">
      <c r="A309" s="80"/>
      <c r="B309" s="79"/>
      <c r="C309" s="79"/>
      <c r="D309" s="80"/>
      <c r="E309" s="80"/>
      <c r="F309" s="80"/>
      <c r="G309" s="85"/>
      <c r="H309" s="46"/>
      <c r="I309" s="80"/>
      <c r="J309" s="86"/>
      <c r="K309" s="87"/>
      <c r="L309" s="80"/>
      <c r="M309" s="80"/>
      <c r="N309" s="80"/>
      <c r="O309" s="80"/>
      <c r="P309" s="80"/>
      <c r="Q309" s="80"/>
      <c r="R309" s="80"/>
    </row>
    <row r="310" spans="1:18" ht="16.5">
      <c r="A310" s="80"/>
      <c r="B310" s="79"/>
      <c r="C310" s="79"/>
      <c r="D310" s="80"/>
      <c r="E310" s="80"/>
      <c r="F310" s="80"/>
      <c r="G310" s="85"/>
      <c r="H310" s="46"/>
      <c r="I310" s="80"/>
      <c r="J310" s="86"/>
      <c r="K310" s="87"/>
      <c r="L310" s="80"/>
      <c r="M310" s="80"/>
      <c r="N310" s="80"/>
      <c r="O310" s="80"/>
      <c r="P310" s="80"/>
      <c r="Q310" s="80"/>
      <c r="R310" s="80"/>
    </row>
    <row r="311" spans="1:18" ht="16.5">
      <c r="A311" s="80"/>
      <c r="B311" s="79"/>
      <c r="C311" s="79"/>
      <c r="D311" s="80"/>
      <c r="E311" s="80"/>
      <c r="F311" s="80"/>
      <c r="G311" s="85"/>
      <c r="H311" s="46"/>
      <c r="I311" s="80"/>
      <c r="J311" s="86"/>
      <c r="K311" s="87"/>
      <c r="L311" s="80"/>
      <c r="M311" s="80"/>
      <c r="N311" s="80"/>
      <c r="O311" s="80"/>
      <c r="P311" s="80"/>
      <c r="Q311" s="80"/>
      <c r="R311" s="80"/>
    </row>
    <row r="312" spans="1:18" ht="16.5">
      <c r="A312" s="80"/>
      <c r="B312" s="79"/>
      <c r="C312" s="79"/>
      <c r="D312" s="80"/>
      <c r="E312" s="80"/>
      <c r="F312" s="80"/>
      <c r="G312" s="85"/>
      <c r="H312" s="46"/>
      <c r="I312" s="80"/>
      <c r="J312" s="86"/>
      <c r="K312" s="87"/>
      <c r="L312" s="80"/>
      <c r="M312" s="80"/>
      <c r="N312" s="80"/>
      <c r="O312" s="80"/>
      <c r="P312" s="80"/>
      <c r="Q312" s="80"/>
      <c r="R312" s="80"/>
    </row>
    <row r="313" spans="1:18" ht="16.5">
      <c r="A313" s="80"/>
      <c r="B313" s="79"/>
      <c r="C313" s="79"/>
      <c r="D313" s="80"/>
      <c r="E313" s="80"/>
      <c r="F313" s="80"/>
      <c r="G313" s="85"/>
      <c r="H313" s="46"/>
      <c r="I313" s="80"/>
      <c r="J313" s="86"/>
      <c r="K313" s="87"/>
      <c r="L313" s="80"/>
      <c r="M313" s="80"/>
      <c r="N313" s="80"/>
      <c r="O313" s="80"/>
      <c r="P313" s="80"/>
      <c r="Q313" s="80"/>
      <c r="R313" s="80"/>
    </row>
    <row r="314" spans="1:18" ht="16.5">
      <c r="A314" s="80"/>
      <c r="B314" s="79"/>
      <c r="C314" s="79"/>
      <c r="D314" s="80"/>
      <c r="E314" s="80"/>
      <c r="F314" s="80"/>
      <c r="G314" s="85"/>
      <c r="H314" s="46"/>
      <c r="I314" s="80"/>
      <c r="J314" s="86"/>
      <c r="K314" s="87"/>
      <c r="L314" s="80"/>
      <c r="M314" s="80"/>
      <c r="N314" s="80"/>
      <c r="O314" s="80"/>
      <c r="P314" s="80"/>
      <c r="Q314" s="80"/>
      <c r="R314" s="80"/>
    </row>
    <row r="315" spans="1:18" ht="16.5">
      <c r="A315" s="80"/>
      <c r="B315" s="79"/>
      <c r="C315" s="79"/>
      <c r="D315" s="80"/>
      <c r="E315" s="80"/>
      <c r="F315" s="80"/>
      <c r="G315" s="85"/>
      <c r="H315" s="46"/>
      <c r="I315" s="80"/>
      <c r="J315" s="86"/>
      <c r="K315" s="87"/>
      <c r="L315" s="80"/>
      <c r="M315" s="80"/>
      <c r="N315" s="80"/>
      <c r="O315" s="80"/>
      <c r="P315" s="80"/>
      <c r="Q315" s="80"/>
      <c r="R315" s="80"/>
    </row>
    <row r="316" spans="1:18" ht="16.5">
      <c r="A316" s="80"/>
      <c r="B316" s="79"/>
      <c r="C316" s="79"/>
      <c r="D316" s="80"/>
      <c r="E316" s="80"/>
      <c r="F316" s="80"/>
      <c r="G316" s="85"/>
      <c r="H316" s="46"/>
      <c r="I316" s="80"/>
      <c r="J316" s="86"/>
      <c r="K316" s="87"/>
      <c r="L316" s="80"/>
      <c r="M316" s="80"/>
      <c r="N316" s="80"/>
      <c r="O316" s="80"/>
      <c r="P316" s="80"/>
      <c r="Q316" s="80"/>
      <c r="R316" s="80"/>
    </row>
    <row r="317" spans="1:18" ht="16.5">
      <c r="A317" s="80"/>
      <c r="B317" s="79"/>
      <c r="C317" s="79"/>
      <c r="D317" s="80"/>
      <c r="E317" s="80"/>
      <c r="F317" s="80"/>
      <c r="G317" s="85"/>
      <c r="H317" s="46"/>
      <c r="I317" s="80"/>
      <c r="J317" s="86"/>
      <c r="K317" s="87"/>
      <c r="L317" s="80"/>
      <c r="M317" s="80"/>
      <c r="N317" s="80"/>
      <c r="O317" s="80"/>
      <c r="P317" s="80"/>
      <c r="Q317" s="80"/>
      <c r="R317" s="80"/>
    </row>
    <row r="318" spans="1:18" ht="16.5">
      <c r="A318" s="80"/>
      <c r="B318" s="79"/>
      <c r="C318" s="79"/>
      <c r="D318" s="80"/>
      <c r="E318" s="80"/>
      <c r="F318" s="80"/>
      <c r="G318" s="85"/>
      <c r="H318" s="46"/>
      <c r="I318" s="80"/>
      <c r="J318" s="86"/>
      <c r="K318" s="87"/>
      <c r="L318" s="80"/>
      <c r="M318" s="80"/>
      <c r="N318" s="80"/>
      <c r="O318" s="80"/>
      <c r="P318" s="80"/>
      <c r="Q318" s="80"/>
      <c r="R318" s="80"/>
    </row>
    <row r="319" spans="1:18" ht="16.5">
      <c r="A319" s="80"/>
      <c r="B319" s="79"/>
      <c r="C319" s="79"/>
      <c r="D319" s="80"/>
      <c r="E319" s="80"/>
      <c r="F319" s="80"/>
      <c r="G319" s="85"/>
      <c r="H319" s="46"/>
      <c r="I319" s="80"/>
      <c r="J319" s="86"/>
      <c r="K319" s="87"/>
      <c r="L319" s="80"/>
      <c r="M319" s="80"/>
      <c r="N319" s="80"/>
      <c r="O319" s="80"/>
      <c r="P319" s="80"/>
      <c r="Q319" s="80"/>
      <c r="R319" s="80"/>
    </row>
    <row r="320" spans="1:18" ht="16.5">
      <c r="A320" s="80"/>
      <c r="B320" s="79"/>
      <c r="C320" s="79"/>
      <c r="D320" s="80"/>
      <c r="E320" s="80"/>
      <c r="F320" s="80"/>
      <c r="G320" s="85"/>
      <c r="H320" s="46"/>
      <c r="I320" s="80"/>
      <c r="J320" s="86"/>
      <c r="K320" s="87"/>
      <c r="L320" s="80"/>
      <c r="M320" s="80"/>
      <c r="N320" s="80"/>
      <c r="O320" s="80"/>
      <c r="P320" s="80"/>
      <c r="Q320" s="80"/>
      <c r="R320" s="80"/>
    </row>
    <row r="321" spans="1:18" ht="16.5">
      <c r="A321" s="80"/>
      <c r="B321" s="79"/>
      <c r="C321" s="79"/>
      <c r="D321" s="80"/>
      <c r="E321" s="80"/>
      <c r="F321" s="80"/>
      <c r="G321" s="85"/>
      <c r="H321" s="46"/>
      <c r="I321" s="80"/>
      <c r="J321" s="86"/>
      <c r="K321" s="87"/>
      <c r="L321" s="80"/>
      <c r="M321" s="80"/>
      <c r="N321" s="80"/>
      <c r="O321" s="80"/>
      <c r="P321" s="80"/>
      <c r="Q321" s="80"/>
      <c r="R321" s="80"/>
    </row>
    <row r="322" spans="1:18" ht="16.5">
      <c r="A322" s="80"/>
      <c r="B322" s="79"/>
      <c r="C322" s="79"/>
      <c r="D322" s="80"/>
      <c r="E322" s="80"/>
      <c r="F322" s="80"/>
      <c r="G322" s="85"/>
      <c r="H322" s="46"/>
      <c r="I322" s="80"/>
      <c r="J322" s="86"/>
      <c r="K322" s="87"/>
      <c r="L322" s="80"/>
      <c r="M322" s="80"/>
      <c r="N322" s="80"/>
      <c r="O322" s="80"/>
      <c r="P322" s="80"/>
      <c r="Q322" s="80"/>
      <c r="R322" s="80"/>
    </row>
    <row r="323" spans="1:18" ht="16.5">
      <c r="A323" s="80"/>
      <c r="B323" s="79"/>
      <c r="C323" s="79"/>
      <c r="D323" s="80"/>
      <c r="E323" s="80"/>
      <c r="F323" s="80"/>
      <c r="G323" s="85"/>
      <c r="H323" s="46"/>
      <c r="I323" s="80"/>
      <c r="J323" s="86"/>
      <c r="K323" s="87"/>
      <c r="L323" s="80"/>
      <c r="M323" s="80"/>
      <c r="N323" s="80"/>
      <c r="O323" s="80"/>
      <c r="P323" s="80"/>
      <c r="Q323" s="80"/>
      <c r="R323" s="80"/>
    </row>
    <row r="324" spans="1:18" ht="16.5">
      <c r="A324" s="80"/>
      <c r="B324" s="79"/>
      <c r="C324" s="79"/>
      <c r="D324" s="80"/>
      <c r="E324" s="80"/>
      <c r="F324" s="80"/>
      <c r="G324" s="85"/>
      <c r="H324" s="46"/>
      <c r="I324" s="80"/>
      <c r="J324" s="86"/>
      <c r="K324" s="87"/>
      <c r="L324" s="80"/>
      <c r="M324" s="80"/>
      <c r="N324" s="80"/>
      <c r="O324" s="80"/>
      <c r="P324" s="80"/>
      <c r="Q324" s="80"/>
      <c r="R324" s="80"/>
    </row>
    <row r="325" spans="1:18" ht="16.5">
      <c r="A325" s="80"/>
      <c r="B325" s="79"/>
      <c r="C325" s="79"/>
      <c r="D325" s="80"/>
      <c r="E325" s="80"/>
      <c r="F325" s="80"/>
      <c r="G325" s="85"/>
      <c r="H325" s="46"/>
      <c r="I325" s="80"/>
      <c r="J325" s="86"/>
      <c r="K325" s="87"/>
      <c r="L325" s="80"/>
      <c r="M325" s="80"/>
      <c r="N325" s="80"/>
      <c r="O325" s="80"/>
      <c r="P325" s="80"/>
      <c r="Q325" s="80"/>
      <c r="R325" s="80"/>
    </row>
    <row r="326" spans="1:18" ht="16.5">
      <c r="A326" s="80"/>
      <c r="B326" s="79"/>
      <c r="C326" s="79"/>
      <c r="D326" s="80"/>
      <c r="E326" s="80"/>
      <c r="F326" s="80"/>
      <c r="G326" s="85"/>
      <c r="H326" s="46"/>
      <c r="I326" s="80"/>
      <c r="J326" s="86"/>
      <c r="K326" s="87"/>
      <c r="L326" s="80"/>
      <c r="M326" s="80"/>
      <c r="N326" s="80"/>
      <c r="O326" s="80"/>
      <c r="P326" s="80"/>
      <c r="Q326" s="80"/>
      <c r="R326" s="80"/>
    </row>
    <row r="327" spans="1:18" ht="16.5">
      <c r="A327" s="80"/>
      <c r="B327" s="79"/>
      <c r="C327" s="79"/>
      <c r="D327" s="80"/>
      <c r="E327" s="80"/>
      <c r="F327" s="80"/>
      <c r="G327" s="85"/>
      <c r="H327" s="46"/>
      <c r="I327" s="80"/>
      <c r="J327" s="86"/>
      <c r="K327" s="87"/>
      <c r="L327" s="80"/>
      <c r="M327" s="80"/>
      <c r="N327" s="80"/>
      <c r="O327" s="80"/>
      <c r="P327" s="80"/>
      <c r="Q327" s="80"/>
      <c r="R327" s="80"/>
    </row>
    <row r="328" spans="1:18" ht="16.5">
      <c r="A328" s="80"/>
      <c r="B328" s="79"/>
      <c r="C328" s="79"/>
      <c r="D328" s="80"/>
      <c r="E328" s="80"/>
      <c r="F328" s="80"/>
      <c r="G328" s="85"/>
      <c r="H328" s="46"/>
      <c r="I328" s="80"/>
      <c r="J328" s="86"/>
      <c r="K328" s="87"/>
      <c r="L328" s="80"/>
      <c r="M328" s="80"/>
      <c r="N328" s="80"/>
      <c r="O328" s="80"/>
      <c r="P328" s="80"/>
      <c r="Q328" s="80"/>
      <c r="R328" s="80"/>
    </row>
    <row r="329" spans="1:18" ht="16.5">
      <c r="A329" s="80"/>
      <c r="B329" s="79"/>
      <c r="C329" s="79"/>
      <c r="D329" s="80"/>
      <c r="E329" s="80"/>
      <c r="F329" s="80"/>
      <c r="G329" s="85"/>
      <c r="H329" s="46"/>
      <c r="I329" s="80"/>
      <c r="J329" s="86"/>
      <c r="K329" s="87"/>
      <c r="L329" s="80"/>
      <c r="M329" s="80"/>
      <c r="N329" s="80"/>
      <c r="O329" s="80"/>
      <c r="P329" s="80"/>
      <c r="Q329" s="80"/>
      <c r="R329" s="80"/>
    </row>
    <row r="330" spans="1:18" ht="16.5">
      <c r="A330" s="80"/>
      <c r="B330" s="79"/>
      <c r="C330" s="79"/>
      <c r="D330" s="80"/>
      <c r="E330" s="80"/>
      <c r="F330" s="80"/>
      <c r="G330" s="85"/>
      <c r="H330" s="46"/>
      <c r="I330" s="80"/>
      <c r="J330" s="86"/>
      <c r="K330" s="87"/>
      <c r="L330" s="80"/>
      <c r="M330" s="80"/>
      <c r="N330" s="80"/>
      <c r="O330" s="80"/>
      <c r="P330" s="80"/>
      <c r="Q330" s="80"/>
      <c r="R330" s="80"/>
    </row>
    <row r="331" spans="1:18" ht="16.5">
      <c r="A331" s="80"/>
      <c r="B331" s="79"/>
      <c r="C331" s="79"/>
      <c r="D331" s="80"/>
      <c r="E331" s="80"/>
      <c r="F331" s="80"/>
      <c r="G331" s="85"/>
      <c r="H331" s="46"/>
      <c r="I331" s="80"/>
      <c r="J331" s="86"/>
      <c r="K331" s="87"/>
      <c r="L331" s="80"/>
      <c r="M331" s="80"/>
      <c r="N331" s="80"/>
      <c r="O331" s="80"/>
      <c r="P331" s="80"/>
      <c r="Q331" s="80"/>
      <c r="R331" s="80"/>
    </row>
    <row r="332" spans="1:18" ht="16.5">
      <c r="A332" s="80"/>
      <c r="B332" s="79"/>
      <c r="C332" s="79"/>
      <c r="D332" s="80"/>
      <c r="E332" s="80"/>
      <c r="F332" s="80"/>
      <c r="G332" s="85"/>
      <c r="H332" s="46"/>
      <c r="I332" s="80"/>
      <c r="J332" s="86"/>
      <c r="K332" s="87"/>
      <c r="L332" s="80"/>
      <c r="M332" s="80"/>
      <c r="N332" s="80"/>
      <c r="O332" s="80"/>
      <c r="P332" s="80"/>
      <c r="Q332" s="80"/>
      <c r="R332" s="80"/>
    </row>
    <row r="333" spans="1:18" ht="16.5">
      <c r="A333" s="80"/>
      <c r="B333" s="79"/>
      <c r="C333" s="79"/>
      <c r="D333" s="80"/>
      <c r="E333" s="80"/>
      <c r="F333" s="80"/>
      <c r="G333" s="85"/>
      <c r="H333" s="46"/>
      <c r="I333" s="80"/>
      <c r="J333" s="86"/>
      <c r="K333" s="87"/>
      <c r="L333" s="80"/>
      <c r="M333" s="80"/>
      <c r="N333" s="80"/>
      <c r="O333" s="80"/>
      <c r="P333" s="80"/>
      <c r="Q333" s="80"/>
      <c r="R333" s="80"/>
    </row>
    <row r="334" spans="1:18" ht="16.5">
      <c r="A334" s="80"/>
      <c r="B334" s="79"/>
      <c r="C334" s="79"/>
      <c r="D334" s="80"/>
      <c r="E334" s="80"/>
      <c r="F334" s="80"/>
      <c r="G334" s="85"/>
      <c r="H334" s="46"/>
      <c r="I334" s="80"/>
      <c r="J334" s="86"/>
      <c r="K334" s="87"/>
      <c r="L334" s="80"/>
      <c r="M334" s="80"/>
      <c r="N334" s="80"/>
      <c r="O334" s="80"/>
      <c r="P334" s="80"/>
      <c r="Q334" s="80"/>
      <c r="R334" s="80"/>
    </row>
    <row r="335" spans="1:18" ht="16.5">
      <c r="A335" s="80"/>
      <c r="B335" s="79"/>
      <c r="C335" s="79"/>
      <c r="D335" s="80"/>
      <c r="E335" s="80"/>
      <c r="F335" s="80"/>
      <c r="G335" s="85"/>
      <c r="H335" s="46"/>
      <c r="I335" s="80"/>
      <c r="J335" s="86"/>
      <c r="K335" s="87"/>
      <c r="L335" s="80"/>
      <c r="M335" s="80"/>
      <c r="N335" s="80"/>
      <c r="O335" s="80"/>
      <c r="P335" s="80"/>
      <c r="Q335" s="80"/>
      <c r="R335" s="80"/>
    </row>
    <row r="336" spans="1:18" ht="16.5">
      <c r="A336" s="80"/>
      <c r="B336" s="79"/>
      <c r="C336" s="79"/>
      <c r="D336" s="80"/>
      <c r="E336" s="80"/>
      <c r="F336" s="80"/>
      <c r="G336" s="85"/>
      <c r="H336" s="46"/>
      <c r="I336" s="80"/>
      <c r="J336" s="86"/>
      <c r="K336" s="87"/>
      <c r="L336" s="80"/>
      <c r="M336" s="80"/>
      <c r="N336" s="80"/>
      <c r="O336" s="80"/>
      <c r="P336" s="80"/>
      <c r="Q336" s="80"/>
      <c r="R336" s="80"/>
    </row>
    <row r="337" spans="1:18" ht="16.5">
      <c r="A337" s="80"/>
      <c r="B337" s="79"/>
      <c r="C337" s="79"/>
      <c r="D337" s="80"/>
      <c r="E337" s="80"/>
      <c r="F337" s="80"/>
      <c r="G337" s="85"/>
      <c r="H337" s="46"/>
      <c r="I337" s="80"/>
      <c r="J337" s="86"/>
      <c r="K337" s="87"/>
      <c r="L337" s="80"/>
      <c r="M337" s="80"/>
      <c r="N337" s="80"/>
      <c r="O337" s="80"/>
      <c r="P337" s="80"/>
      <c r="Q337" s="80"/>
      <c r="R337" s="80"/>
    </row>
    <row r="338" spans="1:18" ht="16.5">
      <c r="A338" s="80"/>
      <c r="B338" s="79"/>
      <c r="C338" s="79"/>
      <c r="D338" s="80"/>
      <c r="E338" s="80"/>
      <c r="F338" s="80"/>
      <c r="G338" s="85"/>
      <c r="H338" s="46"/>
      <c r="I338" s="80"/>
      <c r="J338" s="86"/>
      <c r="K338" s="87"/>
      <c r="L338" s="80"/>
      <c r="M338" s="80"/>
      <c r="N338" s="80"/>
      <c r="O338" s="80"/>
      <c r="P338" s="80"/>
      <c r="Q338" s="80"/>
      <c r="R338" s="80"/>
    </row>
    <row r="339" spans="1:18" ht="16.5">
      <c r="A339" s="80"/>
      <c r="B339" s="79"/>
      <c r="C339" s="79"/>
      <c r="D339" s="80"/>
      <c r="E339" s="80"/>
      <c r="F339" s="80"/>
      <c r="G339" s="85"/>
      <c r="H339" s="46"/>
      <c r="I339" s="80"/>
      <c r="J339" s="86"/>
      <c r="K339" s="87"/>
      <c r="L339" s="80"/>
      <c r="M339" s="80"/>
      <c r="N339" s="80"/>
      <c r="O339" s="80"/>
      <c r="P339" s="80"/>
      <c r="Q339" s="80"/>
      <c r="R339" s="80"/>
    </row>
    <row r="340" spans="1:18" ht="16.5">
      <c r="A340" s="80"/>
      <c r="B340" s="79"/>
      <c r="C340" s="79"/>
      <c r="D340" s="80"/>
      <c r="E340" s="80"/>
      <c r="F340" s="80"/>
      <c r="G340" s="85"/>
      <c r="H340" s="46"/>
      <c r="I340" s="80"/>
      <c r="J340" s="86"/>
      <c r="K340" s="87"/>
      <c r="L340" s="80"/>
      <c r="M340" s="80"/>
      <c r="N340" s="80"/>
      <c r="O340" s="80"/>
      <c r="P340" s="80"/>
      <c r="Q340" s="80"/>
      <c r="R340" s="80"/>
    </row>
    <row r="341" spans="1:18" ht="16.5">
      <c r="A341" s="80"/>
      <c r="B341" s="79"/>
      <c r="C341" s="79"/>
      <c r="D341" s="80"/>
      <c r="E341" s="80"/>
      <c r="F341" s="80"/>
      <c r="G341" s="85"/>
      <c r="H341" s="46"/>
      <c r="I341" s="80"/>
      <c r="J341" s="86"/>
      <c r="K341" s="87"/>
      <c r="L341" s="80"/>
      <c r="M341" s="80"/>
      <c r="N341" s="80"/>
      <c r="O341" s="80"/>
      <c r="P341" s="80"/>
      <c r="Q341" s="80"/>
      <c r="R341" s="80"/>
    </row>
    <row r="342" spans="1:18" ht="16.5">
      <c r="A342" s="80"/>
      <c r="B342" s="79"/>
      <c r="C342" s="79"/>
      <c r="D342" s="80"/>
      <c r="E342" s="80"/>
      <c r="F342" s="80"/>
      <c r="G342" s="85"/>
      <c r="H342" s="46"/>
      <c r="I342" s="80"/>
      <c r="J342" s="86"/>
      <c r="K342" s="87"/>
      <c r="L342" s="80"/>
      <c r="M342" s="80"/>
      <c r="N342" s="80"/>
      <c r="O342" s="80"/>
      <c r="P342" s="80"/>
      <c r="Q342" s="80"/>
      <c r="R342" s="80"/>
    </row>
    <row r="343" spans="1:18" ht="16.5">
      <c r="A343" s="80"/>
      <c r="B343" s="79"/>
      <c r="C343" s="79"/>
      <c r="D343" s="80"/>
      <c r="E343" s="80"/>
      <c r="F343" s="80"/>
      <c r="G343" s="85"/>
      <c r="H343" s="46"/>
      <c r="I343" s="80"/>
      <c r="J343" s="86"/>
      <c r="K343" s="87"/>
      <c r="L343" s="80"/>
      <c r="M343" s="80"/>
      <c r="N343" s="80"/>
      <c r="O343" s="80"/>
      <c r="P343" s="80"/>
      <c r="Q343" s="80"/>
      <c r="R343" s="80"/>
    </row>
    <row r="344" spans="1:18" ht="16.5">
      <c r="A344" s="80"/>
      <c r="B344" s="79"/>
      <c r="C344" s="79"/>
      <c r="D344" s="80"/>
      <c r="E344" s="80"/>
      <c r="F344" s="80"/>
      <c r="G344" s="85"/>
      <c r="H344" s="46"/>
      <c r="I344" s="80"/>
      <c r="J344" s="86"/>
      <c r="K344" s="87"/>
      <c r="L344" s="80"/>
      <c r="M344" s="80"/>
      <c r="N344" s="80"/>
      <c r="O344" s="80"/>
      <c r="P344" s="80"/>
      <c r="Q344" s="80"/>
      <c r="R344" s="80"/>
    </row>
    <row r="345" spans="1:18" ht="16.5">
      <c r="A345" s="80"/>
      <c r="B345" s="79"/>
      <c r="C345" s="79"/>
      <c r="D345" s="80"/>
      <c r="E345" s="80"/>
      <c r="F345" s="80"/>
      <c r="G345" s="85"/>
      <c r="H345" s="46"/>
      <c r="I345" s="80"/>
      <c r="J345" s="86"/>
      <c r="K345" s="87"/>
      <c r="L345" s="80"/>
      <c r="M345" s="80"/>
      <c r="N345" s="80"/>
      <c r="O345" s="80"/>
      <c r="P345" s="80"/>
      <c r="Q345" s="80"/>
      <c r="R345" s="80"/>
    </row>
    <row r="346" spans="1:18" ht="16.5">
      <c r="A346" s="80"/>
      <c r="B346" s="79"/>
      <c r="C346" s="79"/>
      <c r="D346" s="80"/>
      <c r="E346" s="80"/>
      <c r="F346" s="80"/>
      <c r="G346" s="85"/>
      <c r="H346" s="46"/>
      <c r="I346" s="80"/>
      <c r="J346" s="86"/>
      <c r="K346" s="87"/>
      <c r="L346" s="80"/>
      <c r="M346" s="80"/>
      <c r="N346" s="80"/>
      <c r="O346" s="80"/>
      <c r="P346" s="80"/>
      <c r="Q346" s="80"/>
      <c r="R346" s="80"/>
    </row>
    <row r="347" spans="1:18" ht="16.5">
      <c r="A347" s="80"/>
      <c r="B347" s="79"/>
      <c r="C347" s="79"/>
      <c r="D347" s="80"/>
      <c r="E347" s="80"/>
      <c r="F347" s="80"/>
      <c r="G347" s="85"/>
      <c r="H347" s="46"/>
      <c r="I347" s="80"/>
      <c r="J347" s="86"/>
      <c r="K347" s="87"/>
      <c r="L347" s="80"/>
      <c r="M347" s="80"/>
      <c r="N347" s="80"/>
      <c r="O347" s="80"/>
      <c r="P347" s="80"/>
      <c r="Q347" s="80"/>
      <c r="R347" s="80"/>
    </row>
    <row r="348" spans="1:18" ht="16.5">
      <c r="A348" s="80"/>
      <c r="B348" s="79"/>
      <c r="C348" s="79"/>
      <c r="D348" s="80"/>
      <c r="E348" s="80"/>
      <c r="F348" s="80"/>
      <c r="G348" s="85"/>
      <c r="H348" s="46"/>
      <c r="I348" s="80"/>
      <c r="J348" s="86"/>
      <c r="K348" s="87"/>
      <c r="L348" s="80"/>
      <c r="M348" s="80"/>
      <c r="N348" s="80"/>
      <c r="O348" s="80"/>
      <c r="P348" s="80"/>
      <c r="Q348" s="80"/>
      <c r="R348" s="80"/>
    </row>
    <row r="349" spans="1:18" ht="16.5">
      <c r="A349" s="80"/>
      <c r="B349" s="79"/>
      <c r="C349" s="79"/>
      <c r="D349" s="80"/>
      <c r="E349" s="80"/>
      <c r="F349" s="80"/>
      <c r="G349" s="85"/>
      <c r="H349" s="46"/>
      <c r="I349" s="80"/>
      <c r="J349" s="86"/>
      <c r="K349" s="87"/>
      <c r="L349" s="80"/>
      <c r="M349" s="80"/>
      <c r="N349" s="80"/>
      <c r="O349" s="80"/>
      <c r="P349" s="80"/>
      <c r="Q349" s="80"/>
      <c r="R349" s="80"/>
    </row>
    <row r="350" spans="1:18" ht="16.5">
      <c r="A350" s="80"/>
      <c r="B350" s="79"/>
      <c r="C350" s="79"/>
      <c r="D350" s="80"/>
      <c r="E350" s="80"/>
      <c r="F350" s="80"/>
      <c r="G350" s="85"/>
      <c r="H350" s="46"/>
      <c r="I350" s="80"/>
      <c r="J350" s="86"/>
      <c r="K350" s="87"/>
      <c r="L350" s="80"/>
      <c r="M350" s="80"/>
      <c r="N350" s="80"/>
      <c r="O350" s="80"/>
      <c r="P350" s="80"/>
      <c r="Q350" s="80"/>
      <c r="R350" s="80"/>
    </row>
    <row r="351" spans="1:18" ht="16.5">
      <c r="A351" s="80"/>
      <c r="B351" s="79"/>
      <c r="C351" s="79"/>
      <c r="D351" s="80"/>
      <c r="E351" s="80"/>
      <c r="F351" s="80"/>
      <c r="G351" s="85"/>
      <c r="H351" s="46"/>
      <c r="I351" s="80"/>
      <c r="J351" s="86"/>
      <c r="K351" s="87"/>
      <c r="L351" s="80"/>
      <c r="M351" s="80"/>
      <c r="N351" s="80"/>
      <c r="O351" s="80"/>
      <c r="P351" s="80"/>
      <c r="Q351" s="80"/>
      <c r="R351" s="80"/>
    </row>
    <row r="352" spans="1:18" ht="16.5">
      <c r="A352" s="80"/>
      <c r="B352" s="79"/>
      <c r="C352" s="79"/>
      <c r="D352" s="80"/>
      <c r="E352" s="80"/>
      <c r="F352" s="80"/>
      <c r="G352" s="85"/>
      <c r="H352" s="46"/>
      <c r="I352" s="80"/>
      <c r="J352" s="86"/>
      <c r="K352" s="87"/>
      <c r="L352" s="80"/>
      <c r="M352" s="80"/>
      <c r="N352" s="80"/>
      <c r="O352" s="80"/>
      <c r="P352" s="80"/>
      <c r="Q352" s="80"/>
      <c r="R352" s="80"/>
    </row>
    <row r="353" spans="1:18" ht="16.5">
      <c r="A353" s="80"/>
      <c r="B353" s="79"/>
      <c r="C353" s="79"/>
      <c r="D353" s="80"/>
      <c r="E353" s="80"/>
      <c r="F353" s="80"/>
      <c r="G353" s="85"/>
      <c r="H353" s="46"/>
      <c r="I353" s="80"/>
      <c r="J353" s="86"/>
      <c r="K353" s="87"/>
      <c r="L353" s="80"/>
      <c r="M353" s="80"/>
      <c r="N353" s="80"/>
      <c r="O353" s="80"/>
      <c r="P353" s="80"/>
      <c r="Q353" s="80"/>
      <c r="R353" s="80"/>
    </row>
    <row r="354" spans="1:18" ht="16.5">
      <c r="A354" s="80"/>
      <c r="B354" s="79"/>
      <c r="C354" s="79"/>
      <c r="D354" s="80"/>
      <c r="E354" s="80"/>
      <c r="F354" s="80"/>
      <c r="G354" s="85"/>
      <c r="H354" s="46"/>
      <c r="I354" s="80"/>
      <c r="J354" s="86"/>
      <c r="K354" s="87"/>
      <c r="L354" s="80"/>
      <c r="M354" s="80"/>
      <c r="N354" s="80"/>
      <c r="O354" s="80"/>
      <c r="P354" s="80"/>
      <c r="Q354" s="80"/>
      <c r="R354" s="80"/>
    </row>
    <row r="355" spans="1:18" ht="16.5">
      <c r="A355" s="80"/>
      <c r="B355" s="79"/>
      <c r="C355" s="79"/>
      <c r="D355" s="80"/>
      <c r="E355" s="80"/>
      <c r="F355" s="80"/>
      <c r="G355" s="85"/>
      <c r="H355" s="46"/>
      <c r="I355" s="80"/>
      <c r="J355" s="86"/>
      <c r="K355" s="87"/>
      <c r="L355" s="80"/>
      <c r="M355" s="80"/>
      <c r="N355" s="80"/>
      <c r="O355" s="80"/>
      <c r="P355" s="80"/>
      <c r="Q355" s="80"/>
      <c r="R355" s="80"/>
    </row>
    <row r="356" spans="1:18" ht="16.5">
      <c r="A356" s="80"/>
      <c r="B356" s="79"/>
      <c r="C356" s="79"/>
      <c r="D356" s="80"/>
      <c r="E356" s="80"/>
      <c r="F356" s="80"/>
      <c r="G356" s="85"/>
      <c r="H356" s="46"/>
      <c r="I356" s="80"/>
      <c r="J356" s="86"/>
      <c r="K356" s="87"/>
      <c r="L356" s="80"/>
      <c r="M356" s="80"/>
      <c r="N356" s="80"/>
      <c r="O356" s="80"/>
      <c r="P356" s="80"/>
      <c r="Q356" s="80"/>
      <c r="R356" s="80"/>
    </row>
    <row r="357" spans="1:18" ht="16.5">
      <c r="A357" s="80"/>
      <c r="B357" s="79"/>
      <c r="C357" s="79"/>
      <c r="D357" s="80"/>
      <c r="E357" s="80"/>
      <c r="F357" s="80"/>
      <c r="G357" s="85"/>
      <c r="H357" s="46"/>
      <c r="I357" s="80"/>
      <c r="J357" s="86"/>
      <c r="K357" s="87"/>
      <c r="L357" s="80"/>
      <c r="M357" s="80"/>
      <c r="N357" s="80"/>
      <c r="O357" s="80"/>
      <c r="P357" s="80"/>
      <c r="Q357" s="80"/>
      <c r="R357" s="80"/>
    </row>
    <row r="358" spans="1:18" ht="16.5">
      <c r="A358" s="80"/>
      <c r="B358" s="79"/>
      <c r="C358" s="79"/>
      <c r="D358" s="80"/>
      <c r="E358" s="80"/>
      <c r="F358" s="80"/>
      <c r="G358" s="85"/>
      <c r="H358" s="46"/>
      <c r="I358" s="80"/>
      <c r="J358" s="86"/>
      <c r="K358" s="87"/>
      <c r="L358" s="80"/>
      <c r="M358" s="80"/>
      <c r="N358" s="80"/>
      <c r="O358" s="80"/>
      <c r="P358" s="80"/>
      <c r="Q358" s="80"/>
      <c r="R358" s="80"/>
    </row>
    <row r="359" spans="1:18" ht="16.5">
      <c r="A359" s="80"/>
      <c r="B359" s="79"/>
      <c r="C359" s="79"/>
      <c r="D359" s="80"/>
      <c r="E359" s="80"/>
      <c r="F359" s="80"/>
      <c r="G359" s="85"/>
      <c r="H359" s="46"/>
      <c r="I359" s="80"/>
      <c r="J359" s="86"/>
      <c r="K359" s="87"/>
      <c r="L359" s="80"/>
      <c r="M359" s="80"/>
      <c r="N359" s="80"/>
      <c r="O359" s="80"/>
      <c r="P359" s="80"/>
      <c r="Q359" s="80"/>
      <c r="R359" s="80"/>
    </row>
    <row r="360" spans="1:18" ht="16.5">
      <c r="A360" s="80"/>
      <c r="B360" s="79"/>
      <c r="C360" s="79"/>
      <c r="D360" s="80"/>
      <c r="E360" s="80"/>
      <c r="F360" s="80"/>
      <c r="G360" s="85"/>
      <c r="H360" s="46"/>
      <c r="I360" s="80"/>
      <c r="J360" s="86"/>
      <c r="K360" s="87"/>
      <c r="L360" s="80"/>
      <c r="M360" s="80"/>
      <c r="N360" s="80"/>
      <c r="O360" s="80"/>
      <c r="P360" s="80"/>
      <c r="Q360" s="80"/>
      <c r="R360" s="80"/>
    </row>
    <row r="361" spans="1:18" ht="16.5">
      <c r="A361" s="80"/>
      <c r="B361" s="79"/>
      <c r="C361" s="79"/>
      <c r="D361" s="80"/>
      <c r="E361" s="80"/>
      <c r="F361" s="80"/>
      <c r="G361" s="85"/>
      <c r="H361" s="46"/>
      <c r="I361" s="80"/>
      <c r="J361" s="86"/>
      <c r="K361" s="87"/>
      <c r="L361" s="80"/>
      <c r="M361" s="80"/>
      <c r="N361" s="80"/>
      <c r="O361" s="80"/>
      <c r="P361" s="80"/>
      <c r="Q361" s="80"/>
      <c r="R361" s="80"/>
    </row>
    <row r="362" spans="1:18" ht="16.5">
      <c r="A362" s="80"/>
      <c r="B362" s="79"/>
      <c r="C362" s="79"/>
      <c r="D362" s="80"/>
      <c r="E362" s="80"/>
      <c r="F362" s="80"/>
      <c r="G362" s="85"/>
      <c r="H362" s="46"/>
      <c r="I362" s="80"/>
      <c r="J362" s="86"/>
      <c r="K362" s="87"/>
      <c r="L362" s="80"/>
      <c r="M362" s="80"/>
      <c r="N362" s="80"/>
      <c r="O362" s="80"/>
      <c r="P362" s="80"/>
      <c r="Q362" s="80"/>
      <c r="R362" s="80"/>
    </row>
    <row r="363" spans="1:18" ht="16.5">
      <c r="A363" s="80"/>
      <c r="B363" s="79"/>
      <c r="C363" s="79"/>
      <c r="D363" s="80"/>
      <c r="E363" s="80"/>
      <c r="F363" s="80"/>
      <c r="G363" s="85"/>
      <c r="H363" s="46"/>
      <c r="I363" s="80"/>
      <c r="J363" s="86"/>
      <c r="K363" s="87"/>
      <c r="L363" s="80"/>
      <c r="M363" s="80"/>
      <c r="N363" s="80"/>
      <c r="O363" s="80"/>
      <c r="P363" s="80"/>
      <c r="Q363" s="80"/>
      <c r="R363" s="80"/>
    </row>
    <row r="364" spans="1:18" ht="16.5">
      <c r="A364" s="80"/>
      <c r="B364" s="79"/>
      <c r="C364" s="79"/>
      <c r="D364" s="80"/>
      <c r="E364" s="80"/>
      <c r="F364" s="80"/>
      <c r="G364" s="85"/>
      <c r="H364" s="46"/>
      <c r="I364" s="80"/>
      <c r="J364" s="86"/>
      <c r="K364" s="87"/>
      <c r="L364" s="80"/>
      <c r="M364" s="80"/>
      <c r="N364" s="80"/>
      <c r="O364" s="80"/>
      <c r="P364" s="80"/>
      <c r="Q364" s="80"/>
      <c r="R364" s="80"/>
    </row>
    <row r="365" spans="1:18" ht="16.5">
      <c r="A365" s="80"/>
      <c r="B365" s="79"/>
      <c r="C365" s="79"/>
      <c r="D365" s="80"/>
      <c r="E365" s="80"/>
      <c r="F365" s="80"/>
      <c r="G365" s="85"/>
      <c r="H365" s="46"/>
      <c r="I365" s="80"/>
      <c r="J365" s="86"/>
      <c r="K365" s="87"/>
      <c r="L365" s="80"/>
      <c r="M365" s="80"/>
      <c r="N365" s="80"/>
      <c r="O365" s="80"/>
      <c r="P365" s="80"/>
      <c r="Q365" s="80"/>
      <c r="R365" s="80"/>
    </row>
    <row r="366" spans="1:18" ht="16.5">
      <c r="A366" s="80"/>
      <c r="B366" s="79"/>
      <c r="C366" s="79"/>
      <c r="D366" s="80"/>
      <c r="E366" s="80"/>
      <c r="F366" s="80"/>
      <c r="G366" s="85"/>
      <c r="H366" s="46"/>
      <c r="I366" s="80"/>
      <c r="J366" s="86"/>
      <c r="K366" s="87"/>
      <c r="L366" s="80"/>
      <c r="M366" s="80"/>
      <c r="N366" s="80"/>
      <c r="O366" s="80"/>
      <c r="P366" s="80"/>
      <c r="Q366" s="80"/>
      <c r="R366" s="80"/>
    </row>
    <row r="367" spans="1:18" ht="16.5">
      <c r="A367" s="80"/>
      <c r="B367" s="79"/>
      <c r="C367" s="79"/>
      <c r="D367" s="80"/>
      <c r="E367" s="80"/>
      <c r="F367" s="80"/>
      <c r="G367" s="85"/>
      <c r="H367" s="46"/>
      <c r="I367" s="80"/>
      <c r="J367" s="86"/>
      <c r="K367" s="87"/>
      <c r="L367" s="80"/>
      <c r="M367" s="80"/>
      <c r="N367" s="80"/>
      <c r="O367" s="80"/>
      <c r="P367" s="80"/>
      <c r="Q367" s="80"/>
      <c r="R367" s="80"/>
    </row>
    <row r="368" spans="1:18" ht="16.5">
      <c r="A368" s="80"/>
      <c r="B368" s="79"/>
      <c r="C368" s="79"/>
      <c r="D368" s="80"/>
      <c r="E368" s="80"/>
      <c r="F368" s="80"/>
      <c r="G368" s="85"/>
      <c r="H368" s="46"/>
      <c r="I368" s="80"/>
      <c r="J368" s="86"/>
      <c r="K368" s="87"/>
      <c r="L368" s="80"/>
      <c r="M368" s="80"/>
      <c r="N368" s="80"/>
      <c r="O368" s="80"/>
      <c r="P368" s="80"/>
      <c r="Q368" s="80"/>
      <c r="R368" s="80"/>
    </row>
    <row r="369" spans="1:18" ht="16.5">
      <c r="A369" s="80"/>
      <c r="B369" s="79"/>
      <c r="C369" s="79"/>
      <c r="D369" s="80"/>
      <c r="E369" s="80"/>
      <c r="F369" s="80"/>
      <c r="G369" s="85"/>
      <c r="H369" s="46"/>
      <c r="I369" s="80"/>
      <c r="J369" s="86"/>
      <c r="K369" s="87"/>
      <c r="L369" s="80"/>
      <c r="M369" s="80"/>
      <c r="N369" s="80"/>
      <c r="O369" s="80"/>
      <c r="P369" s="80"/>
      <c r="Q369" s="80"/>
      <c r="R369" s="80"/>
    </row>
    <row r="370" spans="1:18" ht="16.5">
      <c r="A370" s="80"/>
      <c r="B370" s="79"/>
      <c r="C370" s="79"/>
      <c r="D370" s="80"/>
      <c r="E370" s="80"/>
      <c r="F370" s="80"/>
      <c r="G370" s="85"/>
      <c r="H370" s="46"/>
      <c r="I370" s="80"/>
      <c r="J370" s="86"/>
      <c r="K370" s="87"/>
      <c r="L370" s="80"/>
      <c r="M370" s="80"/>
      <c r="N370" s="80"/>
      <c r="O370" s="80"/>
      <c r="P370" s="80"/>
      <c r="Q370" s="80"/>
      <c r="R370" s="80"/>
    </row>
    <row r="371" spans="1:18" ht="16.5">
      <c r="A371" s="80"/>
      <c r="B371" s="79"/>
      <c r="C371" s="79"/>
      <c r="D371" s="80"/>
      <c r="E371" s="80"/>
      <c r="F371" s="80"/>
      <c r="G371" s="85"/>
      <c r="H371" s="46"/>
      <c r="I371" s="80"/>
      <c r="J371" s="86"/>
      <c r="K371" s="87"/>
      <c r="L371" s="80"/>
      <c r="M371" s="80"/>
      <c r="N371" s="80"/>
      <c r="O371" s="80"/>
      <c r="P371" s="80"/>
      <c r="Q371" s="80"/>
      <c r="R371" s="80"/>
    </row>
    <row r="372" spans="1:18" ht="16.5">
      <c r="A372" s="80"/>
      <c r="B372" s="79"/>
      <c r="C372" s="79"/>
      <c r="D372" s="80"/>
      <c r="E372" s="80"/>
      <c r="F372" s="80"/>
      <c r="G372" s="85"/>
      <c r="H372" s="46"/>
      <c r="I372" s="80"/>
      <c r="J372" s="86"/>
      <c r="K372" s="87"/>
      <c r="L372" s="80"/>
      <c r="M372" s="80"/>
      <c r="N372" s="80"/>
      <c r="O372" s="80"/>
      <c r="P372" s="80"/>
      <c r="Q372" s="80"/>
      <c r="R372" s="80"/>
    </row>
    <row r="373" spans="1:18" ht="16.5">
      <c r="A373" s="80"/>
      <c r="B373" s="79"/>
      <c r="C373" s="79"/>
      <c r="D373" s="80"/>
      <c r="E373" s="80"/>
      <c r="F373" s="80"/>
      <c r="G373" s="85"/>
      <c r="H373" s="46"/>
      <c r="I373" s="80"/>
      <c r="J373" s="86"/>
      <c r="K373" s="87"/>
      <c r="L373" s="80"/>
      <c r="M373" s="80"/>
      <c r="N373" s="80"/>
      <c r="O373" s="80"/>
      <c r="P373" s="80"/>
      <c r="Q373" s="80"/>
      <c r="R373" s="80"/>
    </row>
    <row r="374" spans="1:18" ht="16.5">
      <c r="A374" s="80"/>
      <c r="B374" s="79"/>
      <c r="C374" s="79"/>
      <c r="D374" s="80"/>
      <c r="E374" s="80"/>
      <c r="F374" s="80"/>
      <c r="G374" s="85"/>
      <c r="H374" s="46"/>
      <c r="I374" s="80"/>
      <c r="J374" s="86"/>
      <c r="K374" s="87"/>
      <c r="L374" s="80"/>
      <c r="M374" s="80"/>
      <c r="N374" s="80"/>
      <c r="O374" s="80"/>
      <c r="P374" s="80"/>
      <c r="Q374" s="80"/>
      <c r="R374" s="80"/>
    </row>
    <row r="375" spans="1:18" ht="16.5">
      <c r="A375" s="80"/>
      <c r="B375" s="79"/>
      <c r="C375" s="79"/>
      <c r="D375" s="80"/>
      <c r="E375" s="80"/>
      <c r="F375" s="80"/>
      <c r="G375" s="85"/>
      <c r="H375" s="46"/>
      <c r="I375" s="80"/>
      <c r="J375" s="86"/>
      <c r="K375" s="87"/>
      <c r="L375" s="80"/>
      <c r="M375" s="80"/>
      <c r="N375" s="80"/>
      <c r="O375" s="80"/>
      <c r="P375" s="80"/>
      <c r="Q375" s="80"/>
      <c r="R375" s="80"/>
    </row>
    <row r="376" spans="1:18" ht="16.5">
      <c r="A376" s="80"/>
      <c r="B376" s="79"/>
      <c r="C376" s="79"/>
      <c r="D376" s="80"/>
      <c r="E376" s="80"/>
      <c r="F376" s="80"/>
      <c r="G376" s="85"/>
      <c r="H376" s="46"/>
      <c r="I376" s="80"/>
      <c r="J376" s="86"/>
      <c r="K376" s="87"/>
      <c r="L376" s="80"/>
      <c r="M376" s="80"/>
      <c r="N376" s="80"/>
      <c r="O376" s="80"/>
      <c r="P376" s="80"/>
      <c r="Q376" s="80"/>
      <c r="R376" s="80"/>
    </row>
    <row r="377" spans="1:18" ht="16.5">
      <c r="A377" s="80"/>
      <c r="B377" s="79"/>
      <c r="C377" s="79"/>
      <c r="D377" s="80"/>
      <c r="E377" s="80"/>
      <c r="F377" s="80"/>
      <c r="G377" s="85"/>
      <c r="H377" s="46"/>
      <c r="I377" s="80"/>
      <c r="J377" s="86"/>
      <c r="K377" s="87"/>
      <c r="L377" s="80"/>
      <c r="M377" s="80"/>
      <c r="N377" s="80"/>
      <c r="O377" s="80"/>
      <c r="P377" s="80"/>
      <c r="Q377" s="80"/>
      <c r="R377" s="80"/>
    </row>
    <row r="378" spans="1:18" ht="16.5">
      <c r="A378" s="80"/>
      <c r="B378" s="79"/>
      <c r="C378" s="79"/>
      <c r="D378" s="80"/>
      <c r="E378" s="80"/>
      <c r="F378" s="80"/>
      <c r="G378" s="85"/>
      <c r="H378" s="46"/>
      <c r="I378" s="80"/>
      <c r="J378" s="86"/>
      <c r="K378" s="87"/>
      <c r="L378" s="80"/>
      <c r="M378" s="80"/>
      <c r="N378" s="80"/>
      <c r="O378" s="80"/>
      <c r="P378" s="80"/>
      <c r="Q378" s="80"/>
      <c r="R378" s="80"/>
    </row>
    <row r="379" spans="1:18" ht="16.5">
      <c r="A379" s="80"/>
      <c r="B379" s="79"/>
      <c r="C379" s="79"/>
      <c r="D379" s="80"/>
      <c r="E379" s="80"/>
      <c r="F379" s="80"/>
      <c r="G379" s="85"/>
      <c r="H379" s="46"/>
      <c r="I379" s="80"/>
      <c r="J379" s="86"/>
      <c r="K379" s="87"/>
      <c r="L379" s="80"/>
      <c r="M379" s="80"/>
      <c r="N379" s="80"/>
      <c r="O379" s="80"/>
      <c r="P379" s="80"/>
      <c r="Q379" s="80"/>
      <c r="R379" s="80"/>
    </row>
    <row r="380" spans="1:18" ht="16.5">
      <c r="A380" s="80"/>
      <c r="B380" s="79"/>
      <c r="C380" s="79"/>
      <c r="D380" s="80"/>
      <c r="E380" s="80"/>
      <c r="F380" s="80"/>
      <c r="G380" s="85"/>
      <c r="H380" s="46"/>
      <c r="I380" s="80"/>
      <c r="J380" s="86"/>
      <c r="K380" s="87"/>
      <c r="L380" s="80"/>
      <c r="M380" s="80"/>
      <c r="N380" s="80"/>
      <c r="O380" s="80"/>
      <c r="P380" s="80"/>
      <c r="Q380" s="80"/>
      <c r="R380" s="80"/>
    </row>
    <row r="381" spans="1:18" ht="16.5">
      <c r="A381" s="80"/>
      <c r="B381" s="79"/>
      <c r="C381" s="79"/>
      <c r="D381" s="80"/>
      <c r="E381" s="80"/>
      <c r="F381" s="80"/>
      <c r="G381" s="85"/>
      <c r="H381" s="46"/>
      <c r="I381" s="80"/>
      <c r="J381" s="86"/>
      <c r="K381" s="87"/>
      <c r="L381" s="80"/>
      <c r="M381" s="80"/>
      <c r="N381" s="80"/>
      <c r="O381" s="80"/>
      <c r="P381" s="80"/>
      <c r="Q381" s="80"/>
      <c r="R381" s="80"/>
    </row>
    <row r="382" spans="1:18" ht="16.5">
      <c r="A382" s="80"/>
      <c r="B382" s="79"/>
      <c r="C382" s="79"/>
      <c r="D382" s="80"/>
      <c r="E382" s="80"/>
      <c r="F382" s="80"/>
      <c r="G382" s="85"/>
      <c r="H382" s="46"/>
      <c r="I382" s="80"/>
      <c r="J382" s="86"/>
      <c r="K382" s="87"/>
      <c r="L382" s="80"/>
      <c r="M382" s="80"/>
      <c r="N382" s="80"/>
      <c r="O382" s="80"/>
      <c r="P382" s="80"/>
      <c r="Q382" s="80"/>
      <c r="R382" s="80"/>
    </row>
    <row r="383" spans="1:18" ht="16.5">
      <c r="A383" s="80"/>
      <c r="B383" s="79"/>
      <c r="C383" s="79"/>
      <c r="D383" s="80"/>
      <c r="E383" s="80"/>
      <c r="F383" s="80"/>
      <c r="G383" s="85"/>
      <c r="H383" s="46"/>
      <c r="I383" s="80"/>
      <c r="J383" s="86"/>
      <c r="K383" s="87"/>
      <c r="L383" s="80"/>
      <c r="M383" s="80"/>
      <c r="N383" s="80"/>
      <c r="O383" s="80"/>
      <c r="P383" s="80"/>
      <c r="Q383" s="80"/>
      <c r="R383" s="80"/>
    </row>
    <row r="384" spans="1:18" ht="16.5">
      <c r="A384" s="80"/>
      <c r="B384" s="79"/>
      <c r="C384" s="79"/>
      <c r="D384" s="80"/>
      <c r="E384" s="80"/>
      <c r="F384" s="80"/>
      <c r="G384" s="85"/>
      <c r="H384" s="46"/>
      <c r="I384" s="80"/>
      <c r="J384" s="86"/>
      <c r="K384" s="87"/>
      <c r="L384" s="80"/>
      <c r="M384" s="80"/>
      <c r="N384" s="80"/>
      <c r="O384" s="80"/>
      <c r="P384" s="80"/>
      <c r="Q384" s="80"/>
      <c r="R384" s="80"/>
    </row>
    <row r="385" spans="1:18" ht="16.5">
      <c r="A385" s="80"/>
      <c r="B385" s="79"/>
      <c r="C385" s="79"/>
      <c r="D385" s="80"/>
      <c r="E385" s="80"/>
      <c r="F385" s="80"/>
      <c r="G385" s="85"/>
      <c r="H385" s="46"/>
      <c r="I385" s="80"/>
      <c r="J385" s="86"/>
      <c r="K385" s="87"/>
      <c r="L385" s="80"/>
      <c r="M385" s="80"/>
      <c r="N385" s="80"/>
      <c r="O385" s="80"/>
      <c r="P385" s="80"/>
      <c r="Q385" s="80"/>
      <c r="R385" s="80"/>
    </row>
    <row r="386" spans="1:18" ht="16.5">
      <c r="A386" s="80"/>
      <c r="B386" s="79"/>
      <c r="C386" s="79"/>
      <c r="D386" s="80"/>
      <c r="E386" s="80"/>
      <c r="F386" s="80"/>
      <c r="G386" s="85"/>
      <c r="H386" s="46"/>
      <c r="I386" s="80"/>
      <c r="J386" s="86"/>
      <c r="K386" s="87"/>
      <c r="L386" s="80"/>
      <c r="M386" s="80"/>
      <c r="N386" s="80"/>
      <c r="O386" s="80"/>
      <c r="P386" s="80"/>
      <c r="Q386" s="80"/>
      <c r="R386" s="80"/>
    </row>
    <row r="387" spans="1:18" ht="16.5">
      <c r="A387" s="80"/>
      <c r="B387" s="79"/>
      <c r="C387" s="79"/>
      <c r="D387" s="80"/>
      <c r="E387" s="80"/>
      <c r="F387" s="80"/>
      <c r="G387" s="85"/>
      <c r="H387" s="46"/>
      <c r="I387" s="80"/>
      <c r="J387" s="86"/>
      <c r="K387" s="87"/>
      <c r="L387" s="80"/>
      <c r="M387" s="80"/>
      <c r="N387" s="80"/>
      <c r="O387" s="80"/>
      <c r="P387" s="80"/>
      <c r="Q387" s="80"/>
      <c r="R387" s="80"/>
    </row>
    <row r="388" spans="1:18" ht="16.5">
      <c r="A388" s="80"/>
      <c r="B388" s="79"/>
      <c r="C388" s="79"/>
      <c r="D388" s="80"/>
      <c r="E388" s="80"/>
      <c r="F388" s="80"/>
      <c r="G388" s="85"/>
      <c r="H388" s="46"/>
      <c r="I388" s="80"/>
      <c r="J388" s="86"/>
      <c r="K388" s="87"/>
      <c r="L388" s="80"/>
      <c r="M388" s="80"/>
      <c r="N388" s="80"/>
      <c r="O388" s="80"/>
      <c r="P388" s="80"/>
      <c r="Q388" s="80"/>
      <c r="R388" s="80"/>
    </row>
    <row r="389" spans="1:18" ht="16.5">
      <c r="A389" s="80"/>
      <c r="B389" s="79"/>
      <c r="C389" s="79"/>
      <c r="D389" s="80"/>
      <c r="E389" s="80"/>
      <c r="F389" s="80"/>
      <c r="G389" s="85"/>
      <c r="H389" s="46"/>
      <c r="I389" s="80"/>
      <c r="J389" s="86"/>
      <c r="K389" s="87"/>
      <c r="L389" s="80"/>
      <c r="M389" s="80"/>
      <c r="N389" s="80"/>
      <c r="O389" s="80"/>
      <c r="P389" s="80"/>
      <c r="Q389" s="80"/>
      <c r="R389" s="80"/>
    </row>
    <row r="390" spans="1:18" ht="16.5">
      <c r="A390" s="80"/>
      <c r="B390" s="79"/>
      <c r="C390" s="79"/>
      <c r="D390" s="80"/>
      <c r="E390" s="80"/>
      <c r="F390" s="80"/>
      <c r="G390" s="85"/>
      <c r="H390" s="46"/>
      <c r="I390" s="80"/>
      <c r="J390" s="86"/>
      <c r="K390" s="87"/>
      <c r="L390" s="80"/>
      <c r="M390" s="80"/>
      <c r="N390" s="80"/>
      <c r="O390" s="80"/>
      <c r="P390" s="80"/>
      <c r="Q390" s="80"/>
      <c r="R390" s="80"/>
    </row>
    <row r="391" spans="1:18" ht="16.5">
      <c r="A391" s="80"/>
      <c r="B391" s="79"/>
      <c r="C391" s="79"/>
      <c r="D391" s="80"/>
      <c r="E391" s="80"/>
      <c r="F391" s="80"/>
      <c r="G391" s="85"/>
      <c r="H391" s="46"/>
      <c r="I391" s="80"/>
      <c r="J391" s="86"/>
      <c r="K391" s="87"/>
      <c r="L391" s="80"/>
      <c r="M391" s="80"/>
      <c r="N391" s="80"/>
      <c r="O391" s="80"/>
      <c r="P391" s="80"/>
      <c r="Q391" s="80"/>
      <c r="R391" s="80"/>
    </row>
    <row r="392" spans="1:18" ht="16.5">
      <c r="A392" s="80"/>
      <c r="B392" s="79"/>
      <c r="C392" s="79"/>
      <c r="D392" s="80"/>
      <c r="E392" s="80"/>
      <c r="F392" s="80"/>
      <c r="G392" s="85"/>
      <c r="H392" s="46"/>
      <c r="I392" s="80"/>
      <c r="J392" s="86"/>
      <c r="K392" s="87"/>
      <c r="L392" s="80"/>
      <c r="M392" s="80"/>
      <c r="N392" s="80"/>
      <c r="O392" s="80"/>
      <c r="P392" s="80"/>
      <c r="Q392" s="80"/>
      <c r="R392" s="80"/>
    </row>
    <row r="393" spans="1:18" ht="16.5">
      <c r="A393" s="80"/>
      <c r="B393" s="79"/>
      <c r="C393" s="79"/>
      <c r="D393" s="80"/>
      <c r="E393" s="80"/>
      <c r="F393" s="80"/>
      <c r="G393" s="85"/>
      <c r="H393" s="46"/>
      <c r="I393" s="80"/>
      <c r="J393" s="86"/>
      <c r="K393" s="87"/>
      <c r="L393" s="80"/>
      <c r="M393" s="80"/>
      <c r="N393" s="80"/>
      <c r="O393" s="80"/>
      <c r="P393" s="80"/>
      <c r="Q393" s="80"/>
      <c r="R393" s="80"/>
    </row>
    <row r="394" spans="1:18" ht="16.5">
      <c r="A394" s="80"/>
      <c r="B394" s="79"/>
      <c r="C394" s="79"/>
      <c r="D394" s="80"/>
      <c r="E394" s="80"/>
      <c r="F394" s="80"/>
      <c r="G394" s="85"/>
      <c r="H394" s="46"/>
      <c r="I394" s="80"/>
      <c r="J394" s="86"/>
      <c r="K394" s="87"/>
      <c r="L394" s="80"/>
      <c r="M394" s="80"/>
      <c r="N394" s="80"/>
      <c r="O394" s="80"/>
      <c r="P394" s="80"/>
      <c r="Q394" s="80"/>
      <c r="R394" s="80"/>
    </row>
    <row r="395" spans="1:18" ht="16.5">
      <c r="A395" s="80"/>
      <c r="B395" s="79"/>
      <c r="C395" s="79"/>
      <c r="D395" s="80"/>
      <c r="E395" s="80"/>
      <c r="F395" s="80"/>
      <c r="G395" s="85"/>
      <c r="H395" s="46"/>
      <c r="I395" s="80"/>
      <c r="J395" s="86"/>
      <c r="K395" s="87"/>
      <c r="L395" s="80"/>
      <c r="M395" s="80"/>
      <c r="N395" s="80"/>
      <c r="O395" s="80"/>
      <c r="P395" s="80"/>
      <c r="Q395" s="80"/>
      <c r="R395" s="80"/>
    </row>
    <row r="396" spans="1:18" ht="16.5">
      <c r="A396" s="80"/>
      <c r="B396" s="79"/>
      <c r="C396" s="79"/>
      <c r="D396" s="80"/>
      <c r="E396" s="80"/>
      <c r="F396" s="80"/>
      <c r="G396" s="85"/>
      <c r="H396" s="46"/>
      <c r="I396" s="80"/>
      <c r="J396" s="86"/>
      <c r="K396" s="87"/>
      <c r="L396" s="80"/>
      <c r="M396" s="80"/>
      <c r="N396" s="80"/>
      <c r="O396" s="80"/>
      <c r="P396" s="80"/>
      <c r="Q396" s="80"/>
      <c r="R396" s="80"/>
    </row>
    <row r="397" spans="1:18" ht="16.5">
      <c r="A397" s="80"/>
      <c r="B397" s="79"/>
      <c r="C397" s="79"/>
      <c r="D397" s="80"/>
      <c r="E397" s="80"/>
      <c r="F397" s="80"/>
      <c r="G397" s="85"/>
      <c r="H397" s="46"/>
      <c r="I397" s="80"/>
      <c r="J397" s="86"/>
      <c r="K397" s="87"/>
      <c r="L397" s="80"/>
      <c r="M397" s="80"/>
      <c r="N397" s="80"/>
      <c r="O397" s="80"/>
      <c r="P397" s="80"/>
      <c r="Q397" s="80"/>
      <c r="R397" s="80"/>
    </row>
    <row r="398" spans="1:18" ht="16.5">
      <c r="A398" s="80"/>
      <c r="B398" s="79"/>
      <c r="C398" s="79"/>
      <c r="D398" s="80"/>
      <c r="E398" s="80"/>
      <c r="F398" s="80"/>
      <c r="G398" s="85"/>
      <c r="H398" s="46"/>
      <c r="I398" s="80"/>
      <c r="J398" s="86"/>
      <c r="K398" s="87"/>
      <c r="L398" s="80"/>
      <c r="M398" s="80"/>
      <c r="N398" s="80"/>
      <c r="O398" s="80"/>
      <c r="P398" s="80"/>
      <c r="Q398" s="80"/>
      <c r="R398" s="80"/>
    </row>
    <row r="399" spans="1:18" ht="16.5">
      <c r="A399" s="80"/>
      <c r="B399" s="79"/>
      <c r="C399" s="79"/>
      <c r="D399" s="80"/>
      <c r="E399" s="80"/>
      <c r="F399" s="80"/>
      <c r="G399" s="85"/>
      <c r="H399" s="46"/>
      <c r="I399" s="80"/>
      <c r="J399" s="86"/>
      <c r="K399" s="87"/>
      <c r="L399" s="80"/>
      <c r="M399" s="80"/>
      <c r="N399" s="80"/>
      <c r="O399" s="80"/>
      <c r="P399" s="80"/>
      <c r="Q399" s="80"/>
      <c r="R399" s="80"/>
    </row>
    <row r="400" spans="1:18" ht="16.5">
      <c r="A400" s="80"/>
      <c r="B400" s="79"/>
      <c r="C400" s="79"/>
      <c r="D400" s="80"/>
      <c r="E400" s="80"/>
      <c r="F400" s="80"/>
      <c r="G400" s="85"/>
      <c r="H400" s="46"/>
      <c r="I400" s="80"/>
      <c r="J400" s="86"/>
      <c r="K400" s="87"/>
      <c r="L400" s="80"/>
      <c r="M400" s="80"/>
      <c r="N400" s="80"/>
      <c r="O400" s="80"/>
      <c r="P400" s="80"/>
      <c r="Q400" s="80"/>
      <c r="R400" s="80"/>
    </row>
    <row r="401" spans="1:18" ht="16.5">
      <c r="A401" s="80"/>
      <c r="B401" s="79"/>
      <c r="C401" s="79"/>
      <c r="D401" s="80"/>
      <c r="E401" s="80"/>
      <c r="F401" s="80"/>
      <c r="G401" s="85"/>
      <c r="H401" s="46"/>
      <c r="I401" s="80"/>
      <c r="J401" s="86"/>
      <c r="K401" s="87"/>
      <c r="L401" s="80"/>
      <c r="M401" s="80"/>
      <c r="N401" s="80"/>
      <c r="O401" s="80"/>
      <c r="P401" s="80"/>
      <c r="Q401" s="80"/>
      <c r="R401" s="80"/>
    </row>
    <row r="402" spans="1:18" ht="16.5">
      <c r="A402" s="80"/>
      <c r="B402" s="79"/>
      <c r="C402" s="79"/>
      <c r="D402" s="80"/>
      <c r="E402" s="80"/>
      <c r="F402" s="80"/>
      <c r="G402" s="85"/>
      <c r="H402" s="46"/>
      <c r="I402" s="80"/>
      <c r="J402" s="86"/>
      <c r="K402" s="87"/>
      <c r="L402" s="80"/>
      <c r="M402" s="80"/>
      <c r="N402" s="80"/>
      <c r="O402" s="80"/>
      <c r="P402" s="80"/>
      <c r="Q402" s="80"/>
      <c r="R402" s="80"/>
    </row>
    <row r="403" spans="1:18" ht="16.5">
      <c r="A403" s="80"/>
      <c r="B403" s="79"/>
      <c r="C403" s="79"/>
      <c r="D403" s="80"/>
      <c r="E403" s="80"/>
      <c r="F403" s="80"/>
      <c r="G403" s="85"/>
      <c r="H403" s="46"/>
      <c r="I403" s="80"/>
      <c r="J403" s="86"/>
      <c r="K403" s="87"/>
      <c r="L403" s="80"/>
      <c r="M403" s="80"/>
      <c r="N403" s="80"/>
      <c r="O403" s="80"/>
      <c r="P403" s="80"/>
      <c r="Q403" s="80"/>
      <c r="R403" s="80"/>
    </row>
    <row r="404" spans="1:18" ht="16.5">
      <c r="A404" s="80"/>
      <c r="B404" s="79"/>
      <c r="C404" s="79"/>
      <c r="D404" s="80"/>
      <c r="E404" s="80"/>
      <c r="F404" s="80"/>
      <c r="G404" s="85"/>
      <c r="H404" s="46"/>
      <c r="I404" s="80"/>
      <c r="J404" s="86"/>
      <c r="K404" s="87"/>
      <c r="L404" s="80"/>
      <c r="M404" s="80"/>
      <c r="N404" s="80"/>
      <c r="O404" s="80"/>
      <c r="P404" s="80"/>
      <c r="Q404" s="80"/>
      <c r="R404" s="80"/>
    </row>
    <row r="405" spans="1:18" ht="16.5">
      <c r="A405" s="80"/>
      <c r="B405" s="79"/>
      <c r="C405" s="79"/>
      <c r="D405" s="80"/>
      <c r="E405" s="80"/>
      <c r="F405" s="80"/>
      <c r="G405" s="85"/>
      <c r="H405" s="46"/>
      <c r="I405" s="80"/>
      <c r="J405" s="86"/>
      <c r="K405" s="87"/>
      <c r="L405" s="80"/>
      <c r="M405" s="80"/>
      <c r="N405" s="80"/>
      <c r="O405" s="80"/>
      <c r="P405" s="80"/>
      <c r="Q405" s="80"/>
      <c r="R405" s="80"/>
    </row>
    <row r="406" spans="1:18" ht="16.5">
      <c r="A406" s="80"/>
      <c r="B406" s="79"/>
      <c r="C406" s="79"/>
      <c r="D406" s="80"/>
      <c r="E406" s="80"/>
      <c r="F406" s="80"/>
      <c r="G406" s="85"/>
      <c r="H406" s="46"/>
      <c r="I406" s="80"/>
      <c r="J406" s="86"/>
      <c r="K406" s="87"/>
      <c r="L406" s="80"/>
      <c r="M406" s="80"/>
      <c r="N406" s="80"/>
      <c r="O406" s="80"/>
      <c r="P406" s="80"/>
      <c r="Q406" s="80"/>
      <c r="R406" s="80"/>
    </row>
    <row r="407" spans="1:18" ht="16.5">
      <c r="A407" s="80"/>
      <c r="B407" s="79"/>
      <c r="C407" s="79"/>
      <c r="D407" s="80"/>
      <c r="E407" s="80"/>
      <c r="F407" s="80"/>
      <c r="G407" s="85"/>
      <c r="H407" s="46"/>
      <c r="I407" s="80"/>
      <c r="J407" s="86"/>
      <c r="K407" s="87"/>
      <c r="L407" s="80"/>
      <c r="M407" s="80"/>
      <c r="N407" s="80"/>
      <c r="O407" s="80"/>
      <c r="P407" s="80"/>
      <c r="Q407" s="80"/>
      <c r="R407" s="80"/>
    </row>
  </sheetData>
  <sheetProtection/>
  <mergeCells count="10">
    <mergeCell ref="E248:F248"/>
    <mergeCell ref="E249:F249"/>
    <mergeCell ref="E250:F250"/>
    <mergeCell ref="E251:F251"/>
    <mergeCell ref="E241:F241"/>
    <mergeCell ref="E242:F242"/>
    <mergeCell ref="E243:F243"/>
    <mergeCell ref="E244:F244"/>
    <mergeCell ref="E245:F245"/>
    <mergeCell ref="E247:F247"/>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A97"/>
  <sheetViews>
    <sheetView zoomScalePageLayoutView="0" workbookViewId="0" topLeftCell="A27">
      <selection activeCell="H46" sqref="H46"/>
    </sheetView>
  </sheetViews>
  <sheetFormatPr defaultColWidth="9.140625" defaultRowHeight="15"/>
  <cols>
    <col min="1" max="1" width="4.7109375" style="0" customWidth="1"/>
    <col min="2" max="2" width="15.140625" style="0" bestFit="1" customWidth="1"/>
    <col min="3" max="3" width="14.421875" style="0" bestFit="1" customWidth="1"/>
    <col min="4" max="4" width="11.8515625" style="0" bestFit="1" customWidth="1"/>
    <col min="5" max="5" width="32.7109375" style="0" customWidth="1"/>
    <col min="6" max="6" width="28.421875" style="113" bestFit="1" customWidth="1"/>
    <col min="7" max="7" width="26.140625" style="113" bestFit="1" customWidth="1"/>
    <col min="8" max="8" width="28.7109375" style="116" bestFit="1" customWidth="1"/>
    <col min="9" max="9" width="11.8515625" style="0" customWidth="1"/>
    <col min="10" max="10" width="20.421875" style="0" customWidth="1"/>
    <col min="11" max="11" width="10.00390625" style="113" bestFit="1" customWidth="1"/>
    <col min="12" max="12" width="30.57421875" style="0" bestFit="1" customWidth="1"/>
    <col min="13" max="13" width="30.57421875" style="0" customWidth="1"/>
    <col min="14" max="14" width="8.28125" style="0" bestFit="1" customWidth="1"/>
    <col min="15" max="15" width="9.8515625" style="0" bestFit="1" customWidth="1"/>
    <col min="16" max="16" width="10.00390625" style="0" bestFit="1" customWidth="1"/>
    <col min="17" max="17" width="55.8515625" style="0" customWidth="1"/>
  </cols>
  <sheetData>
    <row r="1" spans="1:27" ht="18">
      <c r="A1" s="81" t="s">
        <v>788</v>
      </c>
      <c r="B1" s="81" t="s">
        <v>0</v>
      </c>
      <c r="C1" s="81" t="s">
        <v>1</v>
      </c>
      <c r="D1" s="81" t="s">
        <v>2</v>
      </c>
      <c r="E1" s="81" t="s">
        <v>3</v>
      </c>
      <c r="F1" s="107" t="s">
        <v>947</v>
      </c>
      <c r="G1" s="107" t="s">
        <v>948</v>
      </c>
      <c r="H1" s="108" t="s">
        <v>949</v>
      </c>
      <c r="I1" s="109" t="s">
        <v>950</v>
      </c>
      <c r="J1" s="81" t="s">
        <v>5</v>
      </c>
      <c r="K1" s="110" t="s">
        <v>6</v>
      </c>
      <c r="L1" s="81" t="s">
        <v>7</v>
      </c>
      <c r="M1" s="81" t="s">
        <v>203</v>
      </c>
      <c r="N1" s="81" t="s">
        <v>8</v>
      </c>
      <c r="O1" s="81" t="s">
        <v>9</v>
      </c>
      <c r="P1" s="81" t="s">
        <v>10</v>
      </c>
      <c r="Q1" s="81" t="s">
        <v>11</v>
      </c>
      <c r="R1" s="81" t="s">
        <v>12</v>
      </c>
      <c r="S1" s="81"/>
      <c r="T1" s="81"/>
      <c r="U1" s="81"/>
      <c r="V1" s="81"/>
      <c r="W1" s="81"/>
      <c r="X1" s="81"/>
      <c r="Y1" s="81"/>
      <c r="Z1" s="81"/>
      <c r="AA1" s="81"/>
    </row>
    <row r="2" spans="1:27" ht="16.5">
      <c r="A2" s="145" t="s">
        <v>951</v>
      </c>
      <c r="B2" s="145"/>
      <c r="C2" s="145"/>
      <c r="D2" s="81"/>
      <c r="E2" s="81"/>
      <c r="F2" s="107"/>
      <c r="G2" s="107"/>
      <c r="H2" s="108"/>
      <c r="I2" s="109"/>
      <c r="J2" s="81"/>
      <c r="K2" s="110"/>
      <c r="L2" s="81"/>
      <c r="M2" s="81"/>
      <c r="N2" s="81"/>
      <c r="O2" s="81"/>
      <c r="P2" s="81"/>
      <c r="Q2" s="81"/>
      <c r="R2" s="81"/>
      <c r="S2" s="81"/>
      <c r="T2" s="81"/>
      <c r="U2" s="81"/>
      <c r="V2" s="81"/>
      <c r="W2" s="81"/>
      <c r="X2" s="81"/>
      <c r="Y2" s="81"/>
      <c r="Z2" s="81"/>
      <c r="AA2" s="81"/>
    </row>
    <row r="3" spans="1:27" ht="16.5">
      <c r="A3" s="81"/>
      <c r="B3" s="81"/>
      <c r="C3" s="81"/>
      <c r="D3" s="81"/>
      <c r="E3" s="81"/>
      <c r="F3" s="107"/>
      <c r="G3" s="107"/>
      <c r="H3" s="108"/>
      <c r="I3" s="109"/>
      <c r="J3" s="81"/>
      <c r="K3" s="110"/>
      <c r="L3" s="81"/>
      <c r="M3" s="81"/>
      <c r="N3" s="81"/>
      <c r="O3" s="81"/>
      <c r="P3" s="81"/>
      <c r="Q3" s="81"/>
      <c r="R3" s="81"/>
      <c r="S3" s="81"/>
      <c r="T3" s="81"/>
      <c r="U3" s="81"/>
      <c r="V3" s="81"/>
      <c r="W3" s="81"/>
      <c r="X3" s="81"/>
      <c r="Y3" s="81"/>
      <c r="Z3" s="81"/>
      <c r="AA3" s="81"/>
    </row>
    <row r="4" spans="1:27" ht="16.5">
      <c r="A4" s="80">
        <v>27</v>
      </c>
      <c r="B4" s="79" t="s">
        <v>952</v>
      </c>
      <c r="C4" s="79" t="s">
        <v>953</v>
      </c>
      <c r="D4" s="80" t="s">
        <v>607</v>
      </c>
      <c r="E4" s="80" t="s">
        <v>954</v>
      </c>
      <c r="F4" s="111"/>
      <c r="G4" s="111" t="s">
        <v>955</v>
      </c>
      <c r="H4" s="112"/>
      <c r="I4" s="80"/>
      <c r="J4" s="80" t="s">
        <v>956</v>
      </c>
      <c r="K4" s="111" t="s">
        <v>957</v>
      </c>
      <c r="L4" s="80" t="s">
        <v>160</v>
      </c>
      <c r="M4" s="80" t="s">
        <v>958</v>
      </c>
      <c r="N4" s="80"/>
      <c r="O4" s="80"/>
      <c r="P4" s="80" t="s">
        <v>19</v>
      </c>
      <c r="Q4" s="80" t="s">
        <v>959</v>
      </c>
      <c r="R4" s="80"/>
      <c r="S4" s="80"/>
      <c r="T4" s="80"/>
      <c r="U4" s="80"/>
      <c r="V4" s="80"/>
      <c r="W4" s="80"/>
      <c r="X4" s="80"/>
      <c r="Y4" s="80"/>
      <c r="Z4" s="80"/>
      <c r="AA4" s="80"/>
    </row>
    <row r="5" spans="1:27" ht="16.5">
      <c r="A5" s="81"/>
      <c r="B5" s="81"/>
      <c r="C5" s="81"/>
      <c r="D5" s="81"/>
      <c r="E5" s="81"/>
      <c r="F5" s="107"/>
      <c r="G5" s="107"/>
      <c r="H5" s="108"/>
      <c r="I5" s="109"/>
      <c r="J5" s="81"/>
      <c r="K5" s="110"/>
      <c r="L5" s="81"/>
      <c r="M5" s="81"/>
      <c r="N5" s="81"/>
      <c r="O5" s="81"/>
      <c r="P5" s="81"/>
      <c r="Q5" s="81"/>
      <c r="R5" s="81"/>
      <c r="S5" s="81"/>
      <c r="T5" s="81"/>
      <c r="U5" s="81"/>
      <c r="V5" s="81"/>
      <c r="W5" s="81"/>
      <c r="X5" s="81"/>
      <c r="Y5" s="81"/>
      <c r="Z5" s="81"/>
      <c r="AA5" s="81"/>
    </row>
    <row r="6" spans="1:27" ht="16.5">
      <c r="A6" s="80">
        <v>1</v>
      </c>
      <c r="B6" s="79" t="s">
        <v>960</v>
      </c>
      <c r="C6" s="79" t="s">
        <v>961</v>
      </c>
      <c r="D6" s="80" t="s">
        <v>663</v>
      </c>
      <c r="E6" s="80" t="s">
        <v>962</v>
      </c>
      <c r="F6" s="111">
        <v>1.825</v>
      </c>
      <c r="G6" s="111"/>
      <c r="H6" s="112"/>
      <c r="I6" s="80"/>
      <c r="J6" s="80" t="s">
        <v>963</v>
      </c>
      <c r="K6" s="111"/>
      <c r="L6" s="80" t="s">
        <v>964</v>
      </c>
      <c r="M6" s="80" t="s">
        <v>965</v>
      </c>
      <c r="N6" s="80"/>
      <c r="O6" s="80"/>
      <c r="P6" s="80" t="s">
        <v>966</v>
      </c>
      <c r="Q6" s="80" t="s">
        <v>967</v>
      </c>
      <c r="R6" s="80" t="s">
        <v>968</v>
      </c>
      <c r="S6" s="80"/>
      <c r="T6" s="80"/>
      <c r="U6" s="80"/>
      <c r="V6" s="80"/>
      <c r="W6" s="80"/>
      <c r="X6" s="80"/>
      <c r="Y6" s="80"/>
      <c r="Z6" s="80"/>
      <c r="AA6" s="80"/>
    </row>
    <row r="7" spans="1:27" ht="16.5">
      <c r="A7" s="80">
        <v>2</v>
      </c>
      <c r="B7" s="79" t="s">
        <v>960</v>
      </c>
      <c r="C7" s="79" t="s">
        <v>961</v>
      </c>
      <c r="D7" s="80" t="s">
        <v>663</v>
      </c>
      <c r="E7" s="80" t="s">
        <v>962</v>
      </c>
      <c r="F7" s="111">
        <v>0.365</v>
      </c>
      <c r="G7" s="111"/>
      <c r="H7" s="112"/>
      <c r="I7" s="80"/>
      <c r="J7" s="80" t="s">
        <v>969</v>
      </c>
      <c r="K7" s="111"/>
      <c r="L7" s="80" t="s">
        <v>964</v>
      </c>
      <c r="M7" s="80" t="s">
        <v>965</v>
      </c>
      <c r="N7" s="80"/>
      <c r="O7" s="80"/>
      <c r="P7" s="80" t="s">
        <v>966</v>
      </c>
      <c r="Q7" s="80" t="s">
        <v>967</v>
      </c>
      <c r="R7" s="80" t="s">
        <v>968</v>
      </c>
      <c r="S7" s="80"/>
      <c r="T7" s="80"/>
      <c r="U7" s="80"/>
      <c r="V7" s="80"/>
      <c r="W7" s="80"/>
      <c r="X7" s="80"/>
      <c r="Y7" s="80"/>
      <c r="Z7" s="80"/>
      <c r="AA7" s="80"/>
    </row>
    <row r="8" spans="1:27" ht="16.5">
      <c r="A8" s="80">
        <v>5</v>
      </c>
      <c r="B8" s="79" t="s">
        <v>960</v>
      </c>
      <c r="C8" s="79" t="s">
        <v>970</v>
      </c>
      <c r="D8" s="80" t="s">
        <v>663</v>
      </c>
      <c r="E8" s="80" t="s">
        <v>971</v>
      </c>
      <c r="F8" s="111">
        <f>0.14*12</f>
        <v>1.6800000000000002</v>
      </c>
      <c r="G8" s="111"/>
      <c r="H8" s="112"/>
      <c r="I8" s="80"/>
      <c r="J8" s="80" t="s">
        <v>972</v>
      </c>
      <c r="K8" s="111" t="s">
        <v>973</v>
      </c>
      <c r="L8" s="80" t="s">
        <v>958</v>
      </c>
      <c r="M8" s="80" t="s">
        <v>958</v>
      </c>
      <c r="N8" s="80"/>
      <c r="O8" s="80"/>
      <c r="P8" s="80" t="s">
        <v>19</v>
      </c>
      <c r="Q8" s="80" t="s">
        <v>974</v>
      </c>
      <c r="R8" s="80"/>
      <c r="S8" s="80"/>
      <c r="T8" s="80"/>
      <c r="U8" s="80"/>
      <c r="V8" s="80"/>
      <c r="W8" s="80"/>
      <c r="X8" s="80"/>
      <c r="Y8" s="80"/>
      <c r="Z8" s="80"/>
      <c r="AA8" s="80"/>
    </row>
    <row r="9" spans="1:27" ht="16.5">
      <c r="A9" s="80">
        <v>6</v>
      </c>
      <c r="B9" s="79" t="s">
        <v>960</v>
      </c>
      <c r="C9" s="79" t="s">
        <v>970</v>
      </c>
      <c r="D9" s="80" t="s">
        <v>663</v>
      </c>
      <c r="E9" s="80" t="s">
        <v>975</v>
      </c>
      <c r="F9" s="111">
        <f>0.09*12</f>
        <v>1.08</v>
      </c>
      <c r="G9" s="111"/>
      <c r="H9" s="112"/>
      <c r="I9" s="80"/>
      <c r="J9" s="80" t="s">
        <v>972</v>
      </c>
      <c r="K9" s="111" t="s">
        <v>973</v>
      </c>
      <c r="L9" s="80" t="s">
        <v>958</v>
      </c>
      <c r="M9" s="80" t="s">
        <v>958</v>
      </c>
      <c r="N9" s="80"/>
      <c r="O9" s="80"/>
      <c r="P9" s="80" t="s">
        <v>19</v>
      </c>
      <c r="Q9" s="80" t="s">
        <v>974</v>
      </c>
      <c r="R9" s="80"/>
      <c r="S9" s="80"/>
      <c r="T9" s="80"/>
      <c r="U9" s="80"/>
      <c r="V9" s="80"/>
      <c r="W9" s="80"/>
      <c r="X9" s="80"/>
      <c r="Y9" s="80"/>
      <c r="Z9" s="80"/>
      <c r="AA9" s="80"/>
    </row>
    <row r="10" spans="1:27" ht="16.5">
      <c r="A10" s="80"/>
      <c r="B10" s="79"/>
      <c r="C10" s="79"/>
      <c r="D10" s="80"/>
      <c r="E10" s="80"/>
      <c r="F10" s="111"/>
      <c r="G10" s="111"/>
      <c r="H10" s="112"/>
      <c r="I10" s="80"/>
      <c r="J10" s="80"/>
      <c r="K10" s="111"/>
      <c r="L10" s="80"/>
      <c r="M10" s="80"/>
      <c r="N10" s="80"/>
      <c r="O10" s="80"/>
      <c r="P10" s="80"/>
      <c r="Q10" s="80"/>
      <c r="R10" s="80"/>
      <c r="S10" s="80"/>
      <c r="T10" s="80"/>
      <c r="U10" s="80"/>
      <c r="V10" s="80"/>
      <c r="W10" s="80"/>
      <c r="X10" s="80"/>
      <c r="Y10" s="80"/>
      <c r="Z10" s="80"/>
      <c r="AA10" s="80"/>
    </row>
    <row r="11" spans="1:27" ht="16.5">
      <c r="A11" s="80"/>
      <c r="B11" s="79"/>
      <c r="C11" s="79"/>
      <c r="D11" s="80"/>
      <c r="E11" s="80"/>
      <c r="F11" s="111"/>
      <c r="G11" s="111"/>
      <c r="H11" s="112"/>
      <c r="I11" s="80"/>
      <c r="J11" s="80"/>
      <c r="K11" s="111"/>
      <c r="L11" s="80"/>
      <c r="M11" s="80"/>
      <c r="N11" s="80"/>
      <c r="O11" s="80"/>
      <c r="P11" s="80"/>
      <c r="Q11" s="80"/>
      <c r="R11" s="80"/>
      <c r="S11" s="80"/>
      <c r="T11" s="80"/>
      <c r="U11" s="80"/>
      <c r="V11" s="80"/>
      <c r="W11" s="80"/>
      <c r="X11" s="80"/>
      <c r="Y11" s="80"/>
      <c r="Z11" s="80"/>
      <c r="AA11" s="80"/>
    </row>
    <row r="12" spans="1:27" ht="16.5">
      <c r="A12" s="80">
        <v>3</v>
      </c>
      <c r="B12" s="79" t="s">
        <v>976</v>
      </c>
      <c r="C12" s="79" t="s">
        <v>970</v>
      </c>
      <c r="D12" s="80" t="s">
        <v>663</v>
      </c>
      <c r="E12" s="80" t="s">
        <v>971</v>
      </c>
      <c r="F12" s="111">
        <f>0.14*12</f>
        <v>1.6800000000000002</v>
      </c>
      <c r="G12" s="111"/>
      <c r="H12" s="112"/>
      <c r="I12" s="80"/>
      <c r="J12" s="80"/>
      <c r="K12" s="111" t="s">
        <v>973</v>
      </c>
      <c r="L12" s="80" t="s">
        <v>958</v>
      </c>
      <c r="M12" s="80" t="s">
        <v>958</v>
      </c>
      <c r="N12" s="80"/>
      <c r="O12" s="80"/>
      <c r="P12" s="80" t="s">
        <v>19</v>
      </c>
      <c r="Q12" s="80" t="s">
        <v>974</v>
      </c>
      <c r="R12" s="80"/>
      <c r="S12" s="80"/>
      <c r="T12" s="80"/>
      <c r="U12" s="80"/>
      <c r="V12" s="80"/>
      <c r="W12" s="80"/>
      <c r="X12" s="80"/>
      <c r="Y12" s="80"/>
      <c r="Z12" s="80"/>
      <c r="AA12" s="80"/>
    </row>
    <row r="13" spans="1:27" ht="16.5">
      <c r="A13" s="80">
        <v>4</v>
      </c>
      <c r="B13" s="79" t="s">
        <v>976</v>
      </c>
      <c r="C13" s="79" t="s">
        <v>970</v>
      </c>
      <c r="D13" s="80" t="s">
        <v>663</v>
      </c>
      <c r="E13" s="80" t="s">
        <v>975</v>
      </c>
      <c r="F13" s="111">
        <f>0.09*12</f>
        <v>1.08</v>
      </c>
      <c r="G13" s="111"/>
      <c r="H13" s="112"/>
      <c r="I13" s="80"/>
      <c r="J13" s="80"/>
      <c r="K13" s="111" t="s">
        <v>973</v>
      </c>
      <c r="L13" s="80" t="s">
        <v>958</v>
      </c>
      <c r="M13" s="80" t="s">
        <v>958</v>
      </c>
      <c r="N13" s="80"/>
      <c r="O13" s="80"/>
      <c r="P13" s="80" t="s">
        <v>19</v>
      </c>
      <c r="Q13" s="80" t="s">
        <v>974</v>
      </c>
      <c r="R13" s="80"/>
      <c r="S13" s="80"/>
      <c r="T13" s="80"/>
      <c r="U13" s="80"/>
      <c r="V13" s="80"/>
      <c r="W13" s="80"/>
      <c r="X13" s="80"/>
      <c r="Y13" s="80"/>
      <c r="Z13" s="80"/>
      <c r="AA13" s="80"/>
    </row>
    <row r="14" spans="1:27" ht="16.5">
      <c r="A14" s="80">
        <v>7</v>
      </c>
      <c r="B14" s="79" t="s">
        <v>976</v>
      </c>
      <c r="C14" s="79" t="s">
        <v>977</v>
      </c>
      <c r="D14" s="80" t="s">
        <v>663</v>
      </c>
      <c r="E14" s="80" t="s">
        <v>978</v>
      </c>
      <c r="F14" s="111">
        <f>0.23*12</f>
        <v>2.7600000000000002</v>
      </c>
      <c r="G14" s="111"/>
      <c r="H14" s="112"/>
      <c r="I14" s="80"/>
      <c r="J14" s="80" t="s">
        <v>956</v>
      </c>
      <c r="K14" s="86" t="s">
        <v>526</v>
      </c>
      <c r="L14" s="80" t="s">
        <v>958</v>
      </c>
      <c r="M14" s="80" t="s">
        <v>958</v>
      </c>
      <c r="N14" s="80"/>
      <c r="O14" s="80"/>
      <c r="P14" s="80" t="s">
        <v>19</v>
      </c>
      <c r="Q14" s="80" t="s">
        <v>974</v>
      </c>
      <c r="R14" s="80"/>
      <c r="S14" s="80"/>
      <c r="T14" s="80"/>
      <c r="U14" s="80"/>
      <c r="V14" s="80"/>
      <c r="W14" s="80"/>
      <c r="X14" s="80"/>
      <c r="Y14" s="80"/>
      <c r="Z14" s="80"/>
      <c r="AA14" s="80"/>
    </row>
    <row r="15" spans="1:27" ht="16.5">
      <c r="A15" s="80">
        <v>8</v>
      </c>
      <c r="B15" s="79" t="s">
        <v>976</v>
      </c>
      <c r="C15" s="79" t="s">
        <v>979</v>
      </c>
      <c r="D15" s="80" t="s">
        <v>663</v>
      </c>
      <c r="E15" s="80" t="s">
        <v>978</v>
      </c>
      <c r="F15" s="111">
        <f>0.21*12</f>
        <v>2.52</v>
      </c>
      <c r="G15" s="111"/>
      <c r="H15" s="112"/>
      <c r="I15" s="80"/>
      <c r="J15" s="80" t="s">
        <v>956</v>
      </c>
      <c r="K15" s="86" t="s">
        <v>526</v>
      </c>
      <c r="L15" s="80" t="s">
        <v>958</v>
      </c>
      <c r="M15" s="80" t="s">
        <v>958</v>
      </c>
      <c r="N15" s="80"/>
      <c r="O15" s="80"/>
      <c r="P15" s="80" t="s">
        <v>19</v>
      </c>
      <c r="Q15" s="80" t="s">
        <v>974</v>
      </c>
      <c r="R15" s="80"/>
      <c r="S15" s="80"/>
      <c r="T15" s="80"/>
      <c r="U15" s="80"/>
      <c r="V15" s="80"/>
      <c r="W15" s="80"/>
      <c r="X15" s="80"/>
      <c r="Y15" s="80"/>
      <c r="Z15" s="80"/>
      <c r="AA15" s="80"/>
    </row>
    <row r="16" spans="1:27" ht="16.5">
      <c r="A16" s="80">
        <v>28</v>
      </c>
      <c r="B16" s="79" t="s">
        <v>976</v>
      </c>
      <c r="C16" s="79" t="s">
        <v>980</v>
      </c>
      <c r="D16" s="80" t="s">
        <v>607</v>
      </c>
      <c r="E16" s="80" t="s">
        <v>981</v>
      </c>
      <c r="F16" s="111">
        <v>1.48</v>
      </c>
      <c r="G16" s="111"/>
      <c r="H16" s="112"/>
      <c r="I16" s="80"/>
      <c r="J16" s="80" t="s">
        <v>982</v>
      </c>
      <c r="K16" s="111"/>
      <c r="L16" s="80" t="s">
        <v>983</v>
      </c>
      <c r="M16" s="80" t="s">
        <v>306</v>
      </c>
      <c r="N16" s="80"/>
      <c r="O16" s="80"/>
      <c r="P16" s="80" t="s">
        <v>19</v>
      </c>
      <c r="Q16" s="80" t="s">
        <v>984</v>
      </c>
      <c r="R16" s="80"/>
      <c r="S16" s="80"/>
      <c r="T16" s="80"/>
      <c r="U16" s="80"/>
      <c r="V16" s="80"/>
      <c r="W16" s="80"/>
      <c r="X16" s="80"/>
      <c r="Y16" s="80"/>
      <c r="Z16" s="80"/>
      <c r="AA16" s="80"/>
    </row>
    <row r="17" spans="1:27" ht="16.5">
      <c r="A17" s="80">
        <v>29</v>
      </c>
      <c r="B17" s="79" t="s">
        <v>976</v>
      </c>
      <c r="C17" s="79" t="s">
        <v>980</v>
      </c>
      <c r="D17" s="80" t="s">
        <v>607</v>
      </c>
      <c r="E17" s="80" t="s">
        <v>981</v>
      </c>
      <c r="F17" s="111">
        <v>0.98</v>
      </c>
      <c r="G17" s="111"/>
      <c r="H17" s="112"/>
      <c r="I17" s="80"/>
      <c r="J17" s="80" t="s">
        <v>972</v>
      </c>
      <c r="K17" s="111"/>
      <c r="L17" s="80" t="s">
        <v>983</v>
      </c>
      <c r="M17" s="80" t="s">
        <v>306</v>
      </c>
      <c r="N17" s="80"/>
      <c r="O17" s="80"/>
      <c r="P17" s="80" t="s">
        <v>19</v>
      </c>
      <c r="Q17" s="80" t="s">
        <v>984</v>
      </c>
      <c r="R17" s="80"/>
      <c r="S17" s="80"/>
      <c r="T17" s="80"/>
      <c r="U17" s="80"/>
      <c r="V17" s="80"/>
      <c r="W17" s="80"/>
      <c r="X17" s="80"/>
      <c r="Y17" s="80"/>
      <c r="Z17" s="80"/>
      <c r="AA17" s="80"/>
    </row>
    <row r="18" spans="1:27" ht="16.5">
      <c r="A18" s="80">
        <v>30</v>
      </c>
      <c r="B18" s="79" t="s">
        <v>976</v>
      </c>
      <c r="C18" s="79" t="s">
        <v>980</v>
      </c>
      <c r="D18" s="80" t="s">
        <v>607</v>
      </c>
      <c r="E18" s="80" t="s">
        <v>981</v>
      </c>
      <c r="F18" s="111">
        <v>0.51</v>
      </c>
      <c r="G18" s="111"/>
      <c r="H18" s="112"/>
      <c r="I18" s="80"/>
      <c r="J18" s="80" t="s">
        <v>985</v>
      </c>
      <c r="K18" s="111"/>
      <c r="L18" s="80" t="s">
        <v>983</v>
      </c>
      <c r="M18" s="80" t="s">
        <v>306</v>
      </c>
      <c r="N18" s="80"/>
      <c r="O18" s="80"/>
      <c r="P18" s="80" t="s">
        <v>19</v>
      </c>
      <c r="Q18" s="80" t="s">
        <v>984</v>
      </c>
      <c r="R18" s="80"/>
      <c r="S18" s="80"/>
      <c r="T18" s="80"/>
      <c r="U18" s="80"/>
      <c r="V18" s="80"/>
      <c r="W18" s="80"/>
      <c r="X18" s="80"/>
      <c r="Y18" s="80"/>
      <c r="Z18" s="80"/>
      <c r="AA18" s="80"/>
    </row>
    <row r="19" spans="1:27" ht="16.5">
      <c r="A19" s="80">
        <v>31</v>
      </c>
      <c r="B19" s="79" t="s">
        <v>976</v>
      </c>
      <c r="C19" s="79" t="s">
        <v>980</v>
      </c>
      <c r="D19" s="80" t="s">
        <v>607</v>
      </c>
      <c r="E19" s="80" t="s">
        <v>981</v>
      </c>
      <c r="F19" s="111"/>
      <c r="G19" s="111">
        <v>0.68</v>
      </c>
      <c r="H19" s="112"/>
      <c r="I19" s="80"/>
      <c r="J19" s="80" t="s">
        <v>982</v>
      </c>
      <c r="K19" s="111">
        <v>1</v>
      </c>
      <c r="L19" s="80" t="s">
        <v>983</v>
      </c>
      <c r="M19" s="80" t="s">
        <v>306</v>
      </c>
      <c r="N19" s="80"/>
      <c r="O19" s="80"/>
      <c r="P19" s="80" t="s">
        <v>19</v>
      </c>
      <c r="Q19" s="80" t="s">
        <v>984</v>
      </c>
      <c r="R19" s="80"/>
      <c r="S19" s="80"/>
      <c r="T19" s="80"/>
      <c r="U19" s="80"/>
      <c r="V19" s="80"/>
      <c r="W19" s="80"/>
      <c r="X19" s="80"/>
      <c r="Y19" s="80"/>
      <c r="Z19" s="80"/>
      <c r="AA19" s="80"/>
    </row>
    <row r="20" spans="1:27" ht="16.5">
      <c r="A20" s="80">
        <v>32</v>
      </c>
      <c r="B20" s="79" t="s">
        <v>976</v>
      </c>
      <c r="C20" s="79" t="s">
        <v>980</v>
      </c>
      <c r="D20" s="80" t="s">
        <v>607</v>
      </c>
      <c r="E20" s="80" t="s">
        <v>981</v>
      </c>
      <c r="F20" s="111"/>
      <c r="G20" s="111">
        <v>0.04</v>
      </c>
      <c r="H20" s="112"/>
      <c r="I20" s="80"/>
      <c r="J20" s="80" t="s">
        <v>982</v>
      </c>
      <c r="K20" s="111">
        <v>2.3</v>
      </c>
      <c r="L20" s="80" t="s">
        <v>983</v>
      </c>
      <c r="M20" s="80" t="s">
        <v>306</v>
      </c>
      <c r="N20" s="80"/>
      <c r="O20" s="80"/>
      <c r="P20" s="80" t="s">
        <v>19</v>
      </c>
      <c r="Q20" s="80" t="s">
        <v>984</v>
      </c>
      <c r="R20" s="80"/>
      <c r="S20" s="80"/>
      <c r="T20" s="80"/>
      <c r="U20" s="80"/>
      <c r="V20" s="80"/>
      <c r="W20" s="80"/>
      <c r="X20" s="80"/>
      <c r="Y20" s="80"/>
      <c r="Z20" s="80"/>
      <c r="AA20" s="80"/>
    </row>
    <row r="21" spans="1:27" ht="16.5">
      <c r="A21" s="80"/>
      <c r="B21" s="79"/>
      <c r="C21" s="79"/>
      <c r="D21" s="80"/>
      <c r="E21" s="80"/>
      <c r="F21" s="111"/>
      <c r="G21" s="111"/>
      <c r="H21" s="112"/>
      <c r="I21" s="80"/>
      <c r="J21" s="80"/>
      <c r="K21" s="86"/>
      <c r="L21" s="80"/>
      <c r="M21" s="80"/>
      <c r="N21" s="80"/>
      <c r="O21" s="80"/>
      <c r="P21" s="80"/>
      <c r="Q21" s="80"/>
      <c r="R21" s="80"/>
      <c r="S21" s="80"/>
      <c r="T21" s="80"/>
      <c r="U21" s="80"/>
      <c r="V21" s="80"/>
      <c r="W21" s="80"/>
      <c r="X21" s="80"/>
      <c r="Y21" s="80"/>
      <c r="Z21" s="80"/>
      <c r="AA21" s="80"/>
    </row>
    <row r="22" spans="1:27" ht="16.5">
      <c r="A22" s="80">
        <v>9</v>
      </c>
      <c r="B22" s="79" t="s">
        <v>634</v>
      </c>
      <c r="C22" s="79"/>
      <c r="D22" s="80" t="s">
        <v>663</v>
      </c>
      <c r="E22" s="80" t="s">
        <v>986</v>
      </c>
      <c r="F22" s="111"/>
      <c r="G22" s="111"/>
      <c r="H22" s="112">
        <v>0.016</v>
      </c>
      <c r="I22" s="80"/>
      <c r="J22" s="80"/>
      <c r="K22" s="111">
        <v>3</v>
      </c>
      <c r="L22" s="80" t="s">
        <v>49</v>
      </c>
      <c r="M22" s="80" t="s">
        <v>49</v>
      </c>
      <c r="N22" s="80"/>
      <c r="O22" s="80"/>
      <c r="P22" s="80" t="s">
        <v>19</v>
      </c>
      <c r="Q22" s="80" t="s">
        <v>47</v>
      </c>
      <c r="R22" s="80" t="s">
        <v>987</v>
      </c>
      <c r="S22" s="80"/>
      <c r="T22" s="80"/>
      <c r="U22" s="80"/>
      <c r="V22" s="80"/>
      <c r="W22" s="80"/>
      <c r="X22" s="80"/>
      <c r="Y22" s="80"/>
      <c r="Z22" s="80"/>
      <c r="AA22" s="80"/>
    </row>
    <row r="23" spans="1:27" ht="16.5">
      <c r="A23" s="80">
        <v>10</v>
      </c>
      <c r="B23" s="79" t="s">
        <v>634</v>
      </c>
      <c r="C23" s="79"/>
      <c r="D23" s="80" t="s">
        <v>663</v>
      </c>
      <c r="E23" s="80" t="s">
        <v>986</v>
      </c>
      <c r="F23" s="111"/>
      <c r="G23" s="111"/>
      <c r="H23" s="112">
        <v>0.013</v>
      </c>
      <c r="I23" s="80"/>
      <c r="J23" s="80"/>
      <c r="K23" s="111">
        <v>13</v>
      </c>
      <c r="L23" s="80" t="s">
        <v>49</v>
      </c>
      <c r="M23" s="80" t="s">
        <v>49</v>
      </c>
      <c r="N23" s="80"/>
      <c r="O23" s="80"/>
      <c r="P23" s="80" t="s">
        <v>19</v>
      </c>
      <c r="Q23" s="80" t="s">
        <v>47</v>
      </c>
      <c r="R23" s="80" t="s">
        <v>987</v>
      </c>
      <c r="S23" s="80"/>
      <c r="T23" s="80"/>
      <c r="U23" s="80"/>
      <c r="V23" s="80"/>
      <c r="W23" s="80"/>
      <c r="X23" s="80"/>
      <c r="Y23" s="80"/>
      <c r="Z23" s="80"/>
      <c r="AA23" s="80"/>
    </row>
    <row r="24" spans="1:27" ht="16.5">
      <c r="A24" s="80">
        <v>11</v>
      </c>
      <c r="B24" s="79" t="s">
        <v>634</v>
      </c>
      <c r="C24" s="79"/>
      <c r="D24" s="80" t="s">
        <v>663</v>
      </c>
      <c r="E24" s="80" t="s">
        <v>986</v>
      </c>
      <c r="F24" s="111"/>
      <c r="G24" s="111"/>
      <c r="H24" s="112">
        <v>0.041</v>
      </c>
      <c r="I24" s="80"/>
      <c r="J24" s="80"/>
      <c r="K24" s="111">
        <v>25</v>
      </c>
      <c r="L24" s="80" t="s">
        <v>49</v>
      </c>
      <c r="M24" s="80" t="s">
        <v>49</v>
      </c>
      <c r="N24" s="80"/>
      <c r="O24" s="80"/>
      <c r="P24" s="80" t="s">
        <v>19</v>
      </c>
      <c r="Q24" s="80" t="s">
        <v>47</v>
      </c>
      <c r="R24" s="80" t="s">
        <v>987</v>
      </c>
      <c r="S24" s="80"/>
      <c r="T24" s="80"/>
      <c r="U24" s="80"/>
      <c r="V24" s="80"/>
      <c r="W24" s="80"/>
      <c r="X24" s="80"/>
      <c r="Y24" s="80"/>
      <c r="Z24" s="80"/>
      <c r="AA24" s="80"/>
    </row>
    <row r="25" spans="1:27" ht="16.5">
      <c r="A25" s="80">
        <v>17</v>
      </c>
      <c r="B25" s="79" t="s">
        <v>634</v>
      </c>
      <c r="C25" s="79"/>
      <c r="D25" s="80" t="s">
        <v>663</v>
      </c>
      <c r="E25" s="80" t="s">
        <v>988</v>
      </c>
      <c r="F25" s="111"/>
      <c r="G25" s="111">
        <v>0.46</v>
      </c>
      <c r="H25" s="112"/>
      <c r="I25" s="80"/>
      <c r="J25" s="80"/>
      <c r="K25" s="111">
        <v>10</v>
      </c>
      <c r="L25" s="80" t="s">
        <v>365</v>
      </c>
      <c r="M25" s="80" t="s">
        <v>41</v>
      </c>
      <c r="N25" s="80"/>
      <c r="O25" s="80"/>
      <c r="P25" s="80" t="s">
        <v>19</v>
      </c>
      <c r="Q25" s="80" t="s">
        <v>830</v>
      </c>
      <c r="R25" s="80"/>
      <c r="S25" s="80"/>
      <c r="T25" s="80"/>
      <c r="U25" s="80"/>
      <c r="V25" s="80"/>
      <c r="W25" s="80"/>
      <c r="X25" s="80"/>
      <c r="Y25" s="80"/>
      <c r="Z25" s="80"/>
      <c r="AA25" s="80"/>
    </row>
    <row r="26" spans="1:27" ht="16.5">
      <c r="A26" s="80">
        <v>18</v>
      </c>
      <c r="B26" s="79" t="s">
        <v>634</v>
      </c>
      <c r="C26" s="79"/>
      <c r="D26" s="80" t="s">
        <v>663</v>
      </c>
      <c r="E26" s="80" t="s">
        <v>989</v>
      </c>
      <c r="F26" s="111"/>
      <c r="G26" s="111">
        <v>0.35</v>
      </c>
      <c r="H26" s="112"/>
      <c r="I26" s="80"/>
      <c r="J26" s="80"/>
      <c r="K26" s="111">
        <v>10</v>
      </c>
      <c r="L26" s="80" t="s">
        <v>365</v>
      </c>
      <c r="M26" s="80" t="s">
        <v>41</v>
      </c>
      <c r="N26" s="80"/>
      <c r="O26" s="80"/>
      <c r="P26" s="80" t="s">
        <v>19</v>
      </c>
      <c r="Q26" s="80" t="s">
        <v>830</v>
      </c>
      <c r="R26" s="80"/>
      <c r="S26" s="80"/>
      <c r="T26" s="80"/>
      <c r="U26" s="80"/>
      <c r="V26" s="80"/>
      <c r="W26" s="80"/>
      <c r="X26" s="80"/>
      <c r="Y26" s="80"/>
      <c r="Z26" s="80"/>
      <c r="AA26" s="80"/>
    </row>
    <row r="27" spans="1:27" ht="16.5">
      <c r="A27" s="80">
        <v>49</v>
      </c>
      <c r="B27" s="80" t="s">
        <v>634</v>
      </c>
      <c r="C27" s="79"/>
      <c r="D27" s="80"/>
      <c r="E27" s="80" t="s">
        <v>990</v>
      </c>
      <c r="F27" s="111"/>
      <c r="G27" s="111"/>
      <c r="H27" s="112">
        <v>0.034</v>
      </c>
      <c r="I27" s="80"/>
      <c r="J27" s="80" t="s">
        <v>991</v>
      </c>
      <c r="K27" s="86" t="s">
        <v>395</v>
      </c>
      <c r="L27" s="80" t="s">
        <v>992</v>
      </c>
      <c r="M27" s="80" t="s">
        <v>206</v>
      </c>
      <c r="N27" s="80" t="s">
        <v>439</v>
      </c>
      <c r="O27" s="80" t="s">
        <v>440</v>
      </c>
      <c r="P27" s="80" t="s">
        <v>19</v>
      </c>
      <c r="Q27" s="80" t="s">
        <v>993</v>
      </c>
      <c r="R27" s="80" t="s">
        <v>994</v>
      </c>
      <c r="S27" s="80"/>
      <c r="T27" s="80"/>
      <c r="U27" s="80"/>
      <c r="V27" s="80"/>
      <c r="W27" s="80"/>
      <c r="X27" s="80"/>
      <c r="Y27" s="80"/>
      <c r="Z27" s="80"/>
      <c r="AA27" s="80"/>
    </row>
    <row r="28" spans="1:27" ht="16.5">
      <c r="A28" s="80">
        <v>50</v>
      </c>
      <c r="B28" s="80" t="s">
        <v>634</v>
      </c>
      <c r="C28" s="79"/>
      <c r="D28" s="80"/>
      <c r="E28" s="80" t="s">
        <v>990</v>
      </c>
      <c r="F28" s="111"/>
      <c r="G28" s="111"/>
      <c r="H28" s="112">
        <v>0.069</v>
      </c>
      <c r="I28" s="80"/>
      <c r="J28" s="80" t="s">
        <v>991</v>
      </c>
      <c r="K28" s="86" t="s">
        <v>395</v>
      </c>
      <c r="L28" s="80" t="s">
        <v>995</v>
      </c>
      <c r="M28" s="80" t="s">
        <v>206</v>
      </c>
      <c r="N28" s="80" t="s">
        <v>445</v>
      </c>
      <c r="O28" s="80" t="s">
        <v>446</v>
      </c>
      <c r="P28" s="80" t="s">
        <v>19</v>
      </c>
      <c r="Q28" s="80" t="s">
        <v>996</v>
      </c>
      <c r="R28" s="80" t="s">
        <v>997</v>
      </c>
      <c r="S28" s="80"/>
      <c r="T28" s="80"/>
      <c r="U28" s="80"/>
      <c r="V28" s="80"/>
      <c r="W28" s="80"/>
      <c r="X28" s="80"/>
      <c r="Y28" s="80"/>
      <c r="Z28" s="80"/>
      <c r="AA28" s="80"/>
    </row>
    <row r="29" spans="1:27" ht="16.5">
      <c r="A29" s="80">
        <v>51</v>
      </c>
      <c r="B29" s="80" t="s">
        <v>634</v>
      </c>
      <c r="C29" s="79"/>
      <c r="D29" s="80"/>
      <c r="E29" s="80" t="s">
        <v>990</v>
      </c>
      <c r="F29" s="111"/>
      <c r="G29" s="111"/>
      <c r="H29" s="112">
        <v>0.053</v>
      </c>
      <c r="I29" s="80"/>
      <c r="J29" s="80" t="s">
        <v>991</v>
      </c>
      <c r="K29" s="86" t="s">
        <v>395</v>
      </c>
      <c r="L29" s="80" t="s">
        <v>998</v>
      </c>
      <c r="M29" s="80" t="s">
        <v>206</v>
      </c>
      <c r="N29" s="80" t="s">
        <v>447</v>
      </c>
      <c r="O29" s="80" t="s">
        <v>448</v>
      </c>
      <c r="P29" s="80" t="s">
        <v>19</v>
      </c>
      <c r="Q29" s="80" t="s">
        <v>999</v>
      </c>
      <c r="R29" s="80" t="s">
        <v>1000</v>
      </c>
      <c r="S29" s="80"/>
      <c r="T29" s="80"/>
      <c r="U29" s="80"/>
      <c r="V29" s="80"/>
      <c r="W29" s="80"/>
      <c r="X29" s="80"/>
      <c r="Y29" s="80"/>
      <c r="Z29" s="80"/>
      <c r="AA29" s="80"/>
    </row>
    <row r="30" spans="1:27" ht="16.5">
      <c r="A30" s="80">
        <v>52</v>
      </c>
      <c r="B30" s="80" t="s">
        <v>634</v>
      </c>
      <c r="C30" s="79"/>
      <c r="D30" s="80"/>
      <c r="E30" s="80" t="s">
        <v>990</v>
      </c>
      <c r="F30" s="111"/>
      <c r="G30" s="111"/>
      <c r="H30" s="112">
        <v>0.032</v>
      </c>
      <c r="I30" s="80"/>
      <c r="J30" s="80" t="s">
        <v>991</v>
      </c>
      <c r="K30" s="86" t="s">
        <v>395</v>
      </c>
      <c r="L30" s="80" t="s">
        <v>1001</v>
      </c>
      <c r="M30" s="80" t="s">
        <v>206</v>
      </c>
      <c r="N30" s="80" t="s">
        <v>449</v>
      </c>
      <c r="O30" s="80" t="s">
        <v>450</v>
      </c>
      <c r="P30" s="80" t="s">
        <v>19</v>
      </c>
      <c r="Q30" s="80" t="s">
        <v>1002</v>
      </c>
      <c r="R30" s="80" t="s">
        <v>1003</v>
      </c>
      <c r="S30" s="80"/>
      <c r="T30" s="80"/>
      <c r="U30" s="80"/>
      <c r="V30" s="80"/>
      <c r="W30" s="80"/>
      <c r="X30" s="80"/>
      <c r="Y30" s="80"/>
      <c r="Z30" s="80"/>
      <c r="AA30" s="80"/>
    </row>
    <row r="31" spans="1:27" ht="16.5">
      <c r="A31" s="80"/>
      <c r="B31" s="79"/>
      <c r="C31" s="79"/>
      <c r="D31" s="80"/>
      <c r="E31" s="80"/>
      <c r="F31" s="111"/>
      <c r="G31" s="111"/>
      <c r="H31" s="112"/>
      <c r="I31" s="80"/>
      <c r="J31" s="80"/>
      <c r="K31" s="111"/>
      <c r="L31" s="80"/>
      <c r="M31" s="80"/>
      <c r="N31" s="80"/>
      <c r="O31" s="80"/>
      <c r="P31" s="80"/>
      <c r="Q31" s="80"/>
      <c r="R31" s="80"/>
      <c r="S31" s="80"/>
      <c r="T31" s="80"/>
      <c r="U31" s="80"/>
      <c r="V31" s="80"/>
      <c r="W31" s="80"/>
      <c r="X31" s="80"/>
      <c r="Y31" s="80"/>
      <c r="Z31" s="80"/>
      <c r="AA31" s="80"/>
    </row>
    <row r="32" spans="1:27" ht="16.5">
      <c r="A32" s="80">
        <v>12</v>
      </c>
      <c r="B32" s="80" t="s">
        <v>1004</v>
      </c>
      <c r="C32" s="79"/>
      <c r="D32" s="80"/>
      <c r="E32" s="80" t="s">
        <v>1005</v>
      </c>
      <c r="F32" s="111"/>
      <c r="G32" s="111"/>
      <c r="H32" s="112">
        <v>0.022875000000000003</v>
      </c>
      <c r="I32" s="80"/>
      <c r="J32" s="80" t="s">
        <v>30</v>
      </c>
      <c r="K32" s="111">
        <v>3</v>
      </c>
      <c r="L32" s="80" t="s">
        <v>513</v>
      </c>
      <c r="M32" s="80" t="s">
        <v>209</v>
      </c>
      <c r="N32" s="80" t="s">
        <v>1006</v>
      </c>
      <c r="O32" s="80" t="s">
        <v>1007</v>
      </c>
      <c r="P32" s="80" t="s">
        <v>19</v>
      </c>
      <c r="Q32" s="80" t="s">
        <v>1008</v>
      </c>
      <c r="R32" s="80"/>
      <c r="S32" s="80"/>
      <c r="T32" s="80"/>
      <c r="U32" s="80"/>
      <c r="V32" s="80"/>
      <c r="W32" s="80"/>
      <c r="X32" s="80"/>
      <c r="Y32" s="80"/>
      <c r="Z32" s="80"/>
      <c r="AA32" s="80"/>
    </row>
    <row r="33" spans="1:27" ht="16.5">
      <c r="A33" s="80">
        <v>13</v>
      </c>
      <c r="B33" s="80" t="s">
        <v>1004</v>
      </c>
      <c r="C33" s="79"/>
      <c r="D33" s="80"/>
      <c r="E33" s="80" t="s">
        <v>1005</v>
      </c>
      <c r="F33" s="111"/>
      <c r="G33" s="111"/>
      <c r="H33" s="112">
        <v>0.046125</v>
      </c>
      <c r="I33" s="80"/>
      <c r="J33" s="80" t="s">
        <v>80</v>
      </c>
      <c r="K33" s="111">
        <v>3</v>
      </c>
      <c r="L33" s="80" t="s">
        <v>513</v>
      </c>
      <c r="M33" s="80" t="s">
        <v>209</v>
      </c>
      <c r="N33" s="80" t="s">
        <v>1006</v>
      </c>
      <c r="O33" s="80" t="s">
        <v>1007</v>
      </c>
      <c r="P33" s="80" t="s">
        <v>19</v>
      </c>
      <c r="Q33" s="80" t="s">
        <v>1008</v>
      </c>
      <c r="R33" s="80"/>
      <c r="S33" s="80"/>
      <c r="T33" s="80"/>
      <c r="U33" s="80"/>
      <c r="V33" s="80"/>
      <c r="W33" s="80"/>
      <c r="X33" s="80"/>
      <c r="Y33" s="80"/>
      <c r="Z33" s="80"/>
      <c r="AA33" s="80"/>
    </row>
    <row r="34" spans="1:27" ht="16.5">
      <c r="A34" s="80">
        <v>14</v>
      </c>
      <c r="B34" s="80" t="s">
        <v>1004</v>
      </c>
      <c r="C34" s="79"/>
      <c r="D34" s="80"/>
      <c r="E34" s="80" t="s">
        <v>1005</v>
      </c>
      <c r="F34" s="111"/>
      <c r="G34" s="111"/>
      <c r="H34" s="112">
        <v>0.03498125</v>
      </c>
      <c r="I34" s="80"/>
      <c r="J34" s="80" t="s">
        <v>84</v>
      </c>
      <c r="K34" s="111">
        <v>1</v>
      </c>
      <c r="L34" s="80" t="s">
        <v>513</v>
      </c>
      <c r="M34" s="80" t="s">
        <v>209</v>
      </c>
      <c r="N34" s="80" t="s">
        <v>1006</v>
      </c>
      <c r="O34" s="80" t="s">
        <v>1007</v>
      </c>
      <c r="P34" s="80" t="s">
        <v>19</v>
      </c>
      <c r="Q34" s="80" t="s">
        <v>1008</v>
      </c>
      <c r="R34" s="80"/>
      <c r="S34" s="80"/>
      <c r="T34" s="80"/>
      <c r="U34" s="80"/>
      <c r="V34" s="80"/>
      <c r="W34" s="80"/>
      <c r="X34" s="80"/>
      <c r="Y34" s="80"/>
      <c r="Z34" s="80"/>
      <c r="AA34" s="80"/>
    </row>
    <row r="35" spans="1:27" ht="16.5">
      <c r="A35" s="80">
        <v>15</v>
      </c>
      <c r="B35" s="80" t="s">
        <v>1004</v>
      </c>
      <c r="C35" s="79"/>
      <c r="D35" s="80"/>
      <c r="E35" s="80" t="s">
        <v>1005</v>
      </c>
      <c r="F35" s="111"/>
      <c r="G35" s="111"/>
      <c r="H35" s="112">
        <v>0.024987499999999996</v>
      </c>
      <c r="I35" s="80"/>
      <c r="J35" s="80" t="s">
        <v>1009</v>
      </c>
      <c r="K35" s="111">
        <v>5</v>
      </c>
      <c r="L35" s="80" t="s">
        <v>513</v>
      </c>
      <c r="M35" s="80" t="s">
        <v>209</v>
      </c>
      <c r="N35" s="80" t="s">
        <v>1006</v>
      </c>
      <c r="O35" s="80" t="s">
        <v>1007</v>
      </c>
      <c r="P35" s="80" t="s">
        <v>19</v>
      </c>
      <c r="Q35" s="80" t="s">
        <v>1008</v>
      </c>
      <c r="R35" s="80"/>
      <c r="S35" s="80"/>
      <c r="T35" s="80"/>
      <c r="U35" s="80"/>
      <c r="V35" s="80"/>
      <c r="W35" s="80"/>
      <c r="X35" s="80"/>
      <c r="Y35" s="80"/>
      <c r="Z35" s="80"/>
      <c r="AA35" s="80"/>
    </row>
    <row r="36" spans="1:27" ht="16.5">
      <c r="A36" s="80">
        <v>16</v>
      </c>
      <c r="B36" s="80" t="s">
        <v>1004</v>
      </c>
      <c r="C36" s="79"/>
      <c r="D36" s="80"/>
      <c r="E36" s="80" t="s">
        <v>1005</v>
      </c>
      <c r="F36" s="111"/>
      <c r="G36" s="111"/>
      <c r="H36" s="112">
        <v>0.0269375</v>
      </c>
      <c r="I36" s="80"/>
      <c r="J36" s="80" t="s">
        <v>1009</v>
      </c>
      <c r="K36" s="111">
        <v>8</v>
      </c>
      <c r="L36" s="80" t="s">
        <v>513</v>
      </c>
      <c r="M36" s="80" t="s">
        <v>209</v>
      </c>
      <c r="N36" s="80" t="s">
        <v>1006</v>
      </c>
      <c r="O36" s="80" t="s">
        <v>1007</v>
      </c>
      <c r="P36" s="80" t="s">
        <v>19</v>
      </c>
      <c r="Q36" s="80" t="s">
        <v>1008</v>
      </c>
      <c r="R36" s="80"/>
      <c r="S36" s="80"/>
      <c r="T36" s="80"/>
      <c r="U36" s="80"/>
      <c r="V36" s="80"/>
      <c r="W36" s="80"/>
      <c r="X36" s="80"/>
      <c r="Y36" s="80"/>
      <c r="Z36" s="80"/>
      <c r="AA36" s="80"/>
    </row>
    <row r="37" spans="1:27" ht="16.5">
      <c r="A37" s="80">
        <v>19</v>
      </c>
      <c r="B37" s="80" t="s">
        <v>1004</v>
      </c>
      <c r="C37" s="79"/>
      <c r="D37" s="80"/>
      <c r="E37" s="80" t="s">
        <v>1005</v>
      </c>
      <c r="F37" s="111"/>
      <c r="G37" s="111"/>
      <c r="H37" s="112">
        <v>0.01282</v>
      </c>
      <c r="I37" s="80" t="s">
        <v>1010</v>
      </c>
      <c r="J37" s="80"/>
      <c r="K37" s="111">
        <v>10</v>
      </c>
      <c r="L37" s="80" t="s">
        <v>365</v>
      </c>
      <c r="M37" s="80" t="s">
        <v>41</v>
      </c>
      <c r="N37" s="80" t="s">
        <v>1011</v>
      </c>
      <c r="O37" s="80" t="s">
        <v>1012</v>
      </c>
      <c r="P37" s="80" t="s">
        <v>19</v>
      </c>
      <c r="Q37" s="80" t="s">
        <v>830</v>
      </c>
      <c r="R37" s="80" t="s">
        <v>1013</v>
      </c>
      <c r="S37" s="80"/>
      <c r="T37" s="80"/>
      <c r="U37" s="80"/>
      <c r="V37" s="80"/>
      <c r="W37" s="80"/>
      <c r="X37" s="80"/>
      <c r="Y37" s="80"/>
      <c r="Z37" s="80"/>
      <c r="AA37" s="80"/>
    </row>
    <row r="38" spans="1:27" ht="16.5">
      <c r="A38" s="80">
        <v>20</v>
      </c>
      <c r="B38" s="80" t="s">
        <v>1004</v>
      </c>
      <c r="C38" s="79"/>
      <c r="D38" s="80"/>
      <c r="E38" s="80" t="s">
        <v>1005</v>
      </c>
      <c r="F38" s="111"/>
      <c r="G38" s="111"/>
      <c r="H38" s="112">
        <v>0.00181</v>
      </c>
      <c r="I38" s="80" t="s">
        <v>1010</v>
      </c>
      <c r="J38" s="80"/>
      <c r="K38" s="111">
        <v>10</v>
      </c>
      <c r="L38" s="80" t="s">
        <v>365</v>
      </c>
      <c r="M38" s="80" t="s">
        <v>41</v>
      </c>
      <c r="N38" s="80" t="s">
        <v>1011</v>
      </c>
      <c r="O38" s="80" t="s">
        <v>1012</v>
      </c>
      <c r="P38" s="80" t="s">
        <v>19</v>
      </c>
      <c r="Q38" s="80" t="s">
        <v>830</v>
      </c>
      <c r="R38" s="80" t="s">
        <v>1014</v>
      </c>
      <c r="S38" s="80"/>
      <c r="T38" s="80"/>
      <c r="U38" s="80"/>
      <c r="V38" s="80"/>
      <c r="W38" s="80"/>
      <c r="X38" s="80"/>
      <c r="Y38" s="80"/>
      <c r="Z38" s="80"/>
      <c r="AA38" s="80"/>
    </row>
    <row r="39" spans="1:27" ht="16.5">
      <c r="A39" s="80">
        <v>21</v>
      </c>
      <c r="B39" s="80" t="s">
        <v>1004</v>
      </c>
      <c r="C39" s="79"/>
      <c r="D39" s="80"/>
      <c r="E39" s="80" t="s">
        <v>1005</v>
      </c>
      <c r="F39" s="111"/>
      <c r="G39" s="111"/>
      <c r="H39" s="112">
        <v>0.00192</v>
      </c>
      <c r="I39" s="80" t="s">
        <v>1010</v>
      </c>
      <c r="J39" s="80"/>
      <c r="K39" s="111">
        <v>10</v>
      </c>
      <c r="L39" s="80" t="s">
        <v>365</v>
      </c>
      <c r="M39" s="80" t="s">
        <v>41</v>
      </c>
      <c r="N39" s="80" t="s">
        <v>1011</v>
      </c>
      <c r="O39" s="80" t="s">
        <v>1012</v>
      </c>
      <c r="P39" s="80" t="s">
        <v>19</v>
      </c>
      <c r="Q39" s="80" t="s">
        <v>830</v>
      </c>
      <c r="R39" s="80" t="s">
        <v>1015</v>
      </c>
      <c r="S39" s="80"/>
      <c r="T39" s="80"/>
      <c r="U39" s="80"/>
      <c r="V39" s="80"/>
      <c r="W39" s="80"/>
      <c r="X39" s="80"/>
      <c r="Y39" s="80"/>
      <c r="Z39" s="80"/>
      <c r="AA39" s="80"/>
    </row>
    <row r="40" spans="1:27" ht="16.5">
      <c r="A40" s="80">
        <v>22</v>
      </c>
      <c r="B40" s="80" t="s">
        <v>1004</v>
      </c>
      <c r="C40" s="79"/>
      <c r="D40" s="80"/>
      <c r="E40" s="80" t="s">
        <v>1005</v>
      </c>
      <c r="F40" s="111"/>
      <c r="G40" s="111"/>
      <c r="H40" s="112">
        <v>0.0159</v>
      </c>
      <c r="I40" s="80" t="s">
        <v>1010</v>
      </c>
      <c r="J40" s="80"/>
      <c r="K40" s="111">
        <v>10</v>
      </c>
      <c r="L40" s="80" t="s">
        <v>365</v>
      </c>
      <c r="M40" s="80" t="s">
        <v>41</v>
      </c>
      <c r="N40" s="80" t="s">
        <v>1011</v>
      </c>
      <c r="O40" s="80" t="s">
        <v>1012</v>
      </c>
      <c r="P40" s="80" t="s">
        <v>19</v>
      </c>
      <c r="Q40" s="80" t="s">
        <v>830</v>
      </c>
      <c r="R40" s="80" t="s">
        <v>1016</v>
      </c>
      <c r="S40" s="80"/>
      <c r="T40" s="80"/>
      <c r="U40" s="80"/>
      <c r="V40" s="80"/>
      <c r="W40" s="80"/>
      <c r="X40" s="80"/>
      <c r="Y40" s="80"/>
      <c r="Z40" s="80"/>
      <c r="AA40" s="80"/>
    </row>
    <row r="41" spans="1:27" ht="16.5">
      <c r="A41" s="80">
        <v>23</v>
      </c>
      <c r="B41" s="80" t="s">
        <v>1004</v>
      </c>
      <c r="C41" s="79"/>
      <c r="D41" s="80"/>
      <c r="E41" s="80" t="s">
        <v>1005</v>
      </c>
      <c r="F41" s="111"/>
      <c r="G41" s="111"/>
      <c r="H41" s="112">
        <v>0.00694</v>
      </c>
      <c r="I41" s="80" t="s">
        <v>1017</v>
      </c>
      <c r="J41" s="80"/>
      <c r="K41" s="111">
        <v>10</v>
      </c>
      <c r="L41" s="80" t="s">
        <v>365</v>
      </c>
      <c r="M41" s="80" t="s">
        <v>41</v>
      </c>
      <c r="N41" s="80" t="s">
        <v>1011</v>
      </c>
      <c r="O41" s="80" t="s">
        <v>1012</v>
      </c>
      <c r="P41" s="80" t="s">
        <v>19</v>
      </c>
      <c r="Q41" s="80" t="s">
        <v>830</v>
      </c>
      <c r="R41" s="80" t="s">
        <v>1013</v>
      </c>
      <c r="S41" s="80"/>
      <c r="T41" s="80"/>
      <c r="U41" s="80"/>
      <c r="V41" s="80"/>
      <c r="W41" s="80"/>
      <c r="X41" s="80"/>
      <c r="Y41" s="80"/>
      <c r="Z41" s="80"/>
      <c r="AA41" s="80"/>
    </row>
    <row r="42" spans="1:27" ht="16.5">
      <c r="A42" s="80">
        <v>24</v>
      </c>
      <c r="B42" s="80" t="s">
        <v>1004</v>
      </c>
      <c r="C42" s="79"/>
      <c r="D42" s="80"/>
      <c r="E42" s="80" t="s">
        <v>1005</v>
      </c>
      <c r="F42" s="111"/>
      <c r="G42" s="111"/>
      <c r="H42" s="112">
        <v>0.00296</v>
      </c>
      <c r="I42" s="80" t="s">
        <v>1017</v>
      </c>
      <c r="J42" s="80"/>
      <c r="K42" s="111">
        <v>10</v>
      </c>
      <c r="L42" s="80" t="s">
        <v>365</v>
      </c>
      <c r="M42" s="80" t="s">
        <v>41</v>
      </c>
      <c r="N42" s="80" t="s">
        <v>1011</v>
      </c>
      <c r="O42" s="80" t="s">
        <v>1012</v>
      </c>
      <c r="P42" s="80" t="s">
        <v>19</v>
      </c>
      <c r="Q42" s="80" t="s">
        <v>830</v>
      </c>
      <c r="R42" s="80" t="s">
        <v>1014</v>
      </c>
      <c r="S42" s="80"/>
      <c r="T42" s="80"/>
      <c r="U42" s="80"/>
      <c r="V42" s="80"/>
      <c r="W42" s="80"/>
      <c r="X42" s="80"/>
      <c r="Y42" s="80"/>
      <c r="Z42" s="80"/>
      <c r="AA42" s="80"/>
    </row>
    <row r="43" spans="1:27" ht="16.5">
      <c r="A43" s="80">
        <v>25</v>
      </c>
      <c r="B43" s="80" t="s">
        <v>1004</v>
      </c>
      <c r="C43" s="79"/>
      <c r="D43" s="80"/>
      <c r="E43" s="80" t="s">
        <v>1005</v>
      </c>
      <c r="F43" s="111"/>
      <c r="G43" s="111"/>
      <c r="H43" s="112">
        <v>0.00026</v>
      </c>
      <c r="I43" s="80" t="s">
        <v>1017</v>
      </c>
      <c r="J43" s="80"/>
      <c r="K43" s="111">
        <v>10</v>
      </c>
      <c r="L43" s="80" t="s">
        <v>365</v>
      </c>
      <c r="M43" s="80" t="s">
        <v>41</v>
      </c>
      <c r="N43" s="80" t="s">
        <v>1011</v>
      </c>
      <c r="O43" s="80" t="s">
        <v>1012</v>
      </c>
      <c r="P43" s="80" t="s">
        <v>19</v>
      </c>
      <c r="Q43" s="80" t="s">
        <v>830</v>
      </c>
      <c r="R43" s="80" t="s">
        <v>1015</v>
      </c>
      <c r="S43" s="80"/>
      <c r="T43" s="80"/>
      <c r="U43" s="80"/>
      <c r="V43" s="80"/>
      <c r="W43" s="80"/>
      <c r="X43" s="80"/>
      <c r="Y43" s="80"/>
      <c r="Z43" s="80"/>
      <c r="AA43" s="80"/>
    </row>
    <row r="44" spans="1:27" ht="16.5">
      <c r="A44" s="80">
        <v>26</v>
      </c>
      <c r="B44" s="80" t="s">
        <v>1004</v>
      </c>
      <c r="C44" s="79"/>
      <c r="D44" s="80"/>
      <c r="E44" s="80" t="s">
        <v>1005</v>
      </c>
      <c r="F44" s="111"/>
      <c r="G44" s="111"/>
      <c r="H44" s="112">
        <v>0.01354</v>
      </c>
      <c r="I44" s="80" t="s">
        <v>1017</v>
      </c>
      <c r="J44" s="80"/>
      <c r="K44" s="111">
        <v>10</v>
      </c>
      <c r="L44" s="80" t="s">
        <v>365</v>
      </c>
      <c r="M44" s="80" t="s">
        <v>41</v>
      </c>
      <c r="N44" s="80" t="s">
        <v>1011</v>
      </c>
      <c r="O44" s="80" t="s">
        <v>1012</v>
      </c>
      <c r="P44" s="80" t="s">
        <v>19</v>
      </c>
      <c r="Q44" s="80" t="s">
        <v>830</v>
      </c>
      <c r="R44" s="80" t="s">
        <v>1016</v>
      </c>
      <c r="S44" s="80"/>
      <c r="T44" s="80"/>
      <c r="U44" s="80"/>
      <c r="V44" s="80"/>
      <c r="W44" s="80"/>
      <c r="X44" s="80"/>
      <c r="Y44" s="80"/>
      <c r="Z44" s="80"/>
      <c r="AA44" s="80"/>
    </row>
    <row r="45" spans="1:27" ht="16.5">
      <c r="A45" s="80"/>
      <c r="B45" s="80"/>
      <c r="C45" s="79"/>
      <c r="D45" s="80"/>
      <c r="E45" s="80"/>
      <c r="F45" s="111"/>
      <c r="G45" s="111"/>
      <c r="H45" s="112"/>
      <c r="I45" s="80"/>
      <c r="J45" s="80"/>
      <c r="K45" s="111"/>
      <c r="L45" s="80"/>
      <c r="M45" s="80"/>
      <c r="N45" s="80"/>
      <c r="O45" s="80"/>
      <c r="P45" s="80"/>
      <c r="Q45" s="80"/>
      <c r="R45" s="80"/>
      <c r="S45" s="80"/>
      <c r="T45" s="80"/>
      <c r="U45" s="80"/>
      <c r="V45" s="80"/>
      <c r="W45" s="80"/>
      <c r="X45" s="80"/>
      <c r="Y45" s="80"/>
      <c r="Z45" s="80"/>
      <c r="AA45" s="80"/>
    </row>
    <row r="46" spans="7:8" ht="16.5">
      <c r="G46" s="114" t="s">
        <v>1018</v>
      </c>
      <c r="H46" s="115">
        <f>AVERAGE(H22:H45)</f>
        <v>0.023502812499999998</v>
      </c>
    </row>
    <row r="47" spans="1:27" ht="16.5">
      <c r="A47" s="80"/>
      <c r="B47" s="79"/>
      <c r="C47" s="79"/>
      <c r="D47" s="80"/>
      <c r="E47" s="80"/>
      <c r="F47" s="111"/>
      <c r="G47" s="114" t="s">
        <v>596</v>
      </c>
      <c r="H47" s="115">
        <f>STDEV(H4:H44)</f>
        <v>0.01877467296773051</v>
      </c>
      <c r="I47" s="80"/>
      <c r="J47" s="80"/>
      <c r="K47" s="111"/>
      <c r="L47" s="80"/>
      <c r="M47" s="80"/>
      <c r="N47" s="80"/>
      <c r="O47" s="80"/>
      <c r="P47" s="80"/>
      <c r="Q47" s="80"/>
      <c r="R47" s="80"/>
      <c r="S47" s="80"/>
      <c r="T47" s="80"/>
      <c r="U47" s="80"/>
      <c r="V47" s="80"/>
      <c r="W47" s="80"/>
      <c r="X47" s="80"/>
      <c r="Y47" s="80"/>
      <c r="Z47" s="80"/>
      <c r="AA47" s="80"/>
    </row>
    <row r="48" spans="1:27" ht="16.5">
      <c r="A48" s="145"/>
      <c r="B48" s="145"/>
      <c r="C48" s="145"/>
      <c r="D48" s="80"/>
      <c r="E48" s="80"/>
      <c r="F48" s="111"/>
      <c r="G48" s="114" t="s">
        <v>942</v>
      </c>
      <c r="H48" s="115">
        <f>(H47/SQRT(COUNT(H32:H44,H27:H30,H22:H24)))</f>
        <v>0.0041981445011173135</v>
      </c>
      <c r="I48" s="80"/>
      <c r="J48" s="80"/>
      <c r="K48" s="111"/>
      <c r="L48" s="80"/>
      <c r="M48" s="80"/>
      <c r="N48" s="80"/>
      <c r="O48" s="80"/>
      <c r="P48" s="80"/>
      <c r="Q48" s="80"/>
      <c r="R48" s="80"/>
      <c r="S48" s="80"/>
      <c r="T48" s="80"/>
      <c r="U48" s="80"/>
      <c r="V48" s="80"/>
      <c r="W48" s="80"/>
      <c r="X48" s="80"/>
      <c r="Y48" s="80"/>
      <c r="Z48" s="80"/>
      <c r="AA48" s="80"/>
    </row>
    <row r="49" spans="1:27" ht="16.5">
      <c r="A49" s="80"/>
      <c r="B49" s="79"/>
      <c r="C49" s="79"/>
      <c r="D49" s="80"/>
      <c r="E49" s="80"/>
      <c r="F49" s="111"/>
      <c r="G49" s="111"/>
      <c r="H49" s="112"/>
      <c r="I49" s="80"/>
      <c r="J49" s="80"/>
      <c r="K49" s="111"/>
      <c r="L49" s="80"/>
      <c r="M49" s="80"/>
      <c r="N49" s="80"/>
      <c r="O49" s="80"/>
      <c r="P49" s="80"/>
      <c r="Q49" s="80"/>
      <c r="R49" s="80"/>
      <c r="S49" s="80"/>
      <c r="T49" s="80"/>
      <c r="U49" s="80"/>
      <c r="V49" s="80"/>
      <c r="W49" s="80"/>
      <c r="X49" s="80"/>
      <c r="Y49" s="80"/>
      <c r="Z49" s="80"/>
      <c r="AA49" s="80"/>
    </row>
    <row r="50" spans="1:27" ht="16.5">
      <c r="A50" s="80"/>
      <c r="B50" s="79"/>
      <c r="C50" s="79"/>
      <c r="D50" s="80"/>
      <c r="E50" s="80"/>
      <c r="F50" s="111"/>
      <c r="G50" s="111"/>
      <c r="H50" s="112"/>
      <c r="I50" s="80"/>
      <c r="J50" s="80"/>
      <c r="K50" s="111"/>
      <c r="L50" s="80"/>
      <c r="M50" s="80"/>
      <c r="N50" s="80"/>
      <c r="O50" s="80"/>
      <c r="P50" s="80"/>
      <c r="Q50" s="80"/>
      <c r="R50" s="80"/>
      <c r="S50" s="80"/>
      <c r="T50" s="80"/>
      <c r="U50" s="80"/>
      <c r="V50" s="80"/>
      <c r="W50" s="80"/>
      <c r="X50" s="80"/>
      <c r="Y50" s="80"/>
      <c r="Z50" s="80"/>
      <c r="AA50" s="80"/>
    </row>
    <row r="51" spans="1:27" ht="16.5">
      <c r="A51" s="80"/>
      <c r="B51" s="79"/>
      <c r="C51" s="79"/>
      <c r="D51" s="80"/>
      <c r="E51" s="80"/>
      <c r="F51" s="111"/>
      <c r="G51" s="111"/>
      <c r="H51" s="112"/>
      <c r="I51" s="80"/>
      <c r="J51" s="80"/>
      <c r="K51" s="111"/>
      <c r="L51" s="80"/>
      <c r="M51" s="80"/>
      <c r="N51" s="80"/>
      <c r="O51" s="80"/>
      <c r="P51" s="80"/>
      <c r="Q51" s="80"/>
      <c r="R51" s="80"/>
      <c r="S51" s="80"/>
      <c r="T51" s="80"/>
      <c r="U51" s="80"/>
      <c r="V51" s="80"/>
      <c r="W51" s="80"/>
      <c r="X51" s="80"/>
      <c r="Y51" s="80"/>
      <c r="Z51" s="80"/>
      <c r="AA51" s="80"/>
    </row>
    <row r="52" spans="1:27" ht="16.5">
      <c r="A52" s="80"/>
      <c r="B52" s="79"/>
      <c r="C52" s="79"/>
      <c r="D52" s="80"/>
      <c r="E52" s="80"/>
      <c r="F52" s="111"/>
      <c r="G52" s="111"/>
      <c r="H52" s="112"/>
      <c r="I52" s="80"/>
      <c r="J52" s="80"/>
      <c r="K52" s="111"/>
      <c r="L52" s="80"/>
      <c r="M52" s="80"/>
      <c r="N52" s="80"/>
      <c r="O52" s="80"/>
      <c r="P52" s="80"/>
      <c r="Q52" s="80"/>
      <c r="R52" s="80"/>
      <c r="S52" s="80"/>
      <c r="T52" s="80"/>
      <c r="U52" s="80"/>
      <c r="V52" s="80"/>
      <c r="W52" s="80"/>
      <c r="X52" s="80"/>
      <c r="Y52" s="80"/>
      <c r="Z52" s="80"/>
      <c r="AA52" s="80"/>
    </row>
    <row r="53" spans="1:27" ht="16.5">
      <c r="A53" s="80"/>
      <c r="B53" s="79"/>
      <c r="C53" s="79"/>
      <c r="D53" s="80"/>
      <c r="E53" s="80"/>
      <c r="F53" s="111"/>
      <c r="G53" s="111"/>
      <c r="H53" s="112"/>
      <c r="I53" s="80"/>
      <c r="J53" s="80"/>
      <c r="K53" s="111"/>
      <c r="L53" s="80"/>
      <c r="M53" s="80"/>
      <c r="N53" s="80"/>
      <c r="O53" s="80"/>
      <c r="P53" s="80"/>
      <c r="Q53" s="80"/>
      <c r="R53" s="80"/>
      <c r="S53" s="80"/>
      <c r="T53" s="80"/>
      <c r="U53" s="80"/>
      <c r="V53" s="80"/>
      <c r="W53" s="80"/>
      <c r="X53" s="80"/>
      <c r="Y53" s="80"/>
      <c r="Z53" s="80"/>
      <c r="AA53" s="80"/>
    </row>
    <row r="54" spans="1:27" ht="16.5">
      <c r="A54" s="80"/>
      <c r="B54" s="79"/>
      <c r="C54" s="79"/>
      <c r="D54" s="80"/>
      <c r="E54" s="80"/>
      <c r="F54" s="111"/>
      <c r="G54" s="111"/>
      <c r="H54" s="112"/>
      <c r="I54" s="80"/>
      <c r="J54" s="80"/>
      <c r="K54" s="111"/>
      <c r="L54" s="80"/>
      <c r="M54" s="80"/>
      <c r="N54" s="80"/>
      <c r="O54" s="80"/>
      <c r="P54" s="80"/>
      <c r="Q54" s="80"/>
      <c r="R54" s="80"/>
      <c r="S54" s="80"/>
      <c r="T54" s="80"/>
      <c r="U54" s="80"/>
      <c r="V54" s="80"/>
      <c r="W54" s="80"/>
      <c r="X54" s="80"/>
      <c r="Y54" s="80"/>
      <c r="Z54" s="80"/>
      <c r="AA54" s="80"/>
    </row>
    <row r="55" spans="1:27" ht="16.5">
      <c r="A55" s="80"/>
      <c r="B55" s="79"/>
      <c r="C55" s="79"/>
      <c r="D55" s="80"/>
      <c r="E55" s="80"/>
      <c r="F55" s="111"/>
      <c r="G55" s="111"/>
      <c r="H55" s="112"/>
      <c r="I55" s="80"/>
      <c r="J55" s="80"/>
      <c r="K55" s="111"/>
      <c r="L55" s="80"/>
      <c r="M55" s="80"/>
      <c r="N55" s="80"/>
      <c r="O55" s="80"/>
      <c r="P55" s="80"/>
      <c r="Q55" s="80"/>
      <c r="R55" s="80"/>
      <c r="S55" s="80"/>
      <c r="T55" s="80"/>
      <c r="U55" s="80"/>
      <c r="V55" s="80"/>
      <c r="W55" s="80"/>
      <c r="X55" s="80"/>
      <c r="Y55" s="80"/>
      <c r="Z55" s="80"/>
      <c r="AA55" s="80"/>
    </row>
    <row r="56" spans="1:27" ht="16.5">
      <c r="A56" s="80"/>
      <c r="B56" s="79"/>
      <c r="C56" s="79"/>
      <c r="D56" s="80"/>
      <c r="E56" s="80"/>
      <c r="F56" s="111"/>
      <c r="G56" s="111"/>
      <c r="H56" s="112"/>
      <c r="I56" s="80"/>
      <c r="J56" s="80"/>
      <c r="K56" s="111"/>
      <c r="L56" s="80"/>
      <c r="M56" s="80"/>
      <c r="N56" s="80"/>
      <c r="O56" s="80"/>
      <c r="P56" s="80"/>
      <c r="Q56" s="80"/>
      <c r="R56" s="80"/>
      <c r="S56" s="80"/>
      <c r="T56" s="80"/>
      <c r="U56" s="80"/>
      <c r="V56" s="80"/>
      <c r="W56" s="80"/>
      <c r="X56" s="80"/>
      <c r="Y56" s="80"/>
      <c r="Z56" s="80"/>
      <c r="AA56" s="80"/>
    </row>
    <row r="57" spans="1:27" ht="16.5">
      <c r="A57" s="80"/>
      <c r="B57" s="79"/>
      <c r="C57" s="79"/>
      <c r="D57" s="80"/>
      <c r="E57" s="80"/>
      <c r="F57" s="111"/>
      <c r="G57" s="111"/>
      <c r="H57" s="112"/>
      <c r="I57" s="80"/>
      <c r="J57" s="80"/>
      <c r="K57" s="111"/>
      <c r="L57" s="80"/>
      <c r="M57" s="80"/>
      <c r="N57" s="80"/>
      <c r="O57" s="80"/>
      <c r="P57" s="80"/>
      <c r="Q57" s="80"/>
      <c r="R57" s="80"/>
      <c r="S57" s="80"/>
      <c r="T57" s="80"/>
      <c r="U57" s="80"/>
      <c r="V57" s="80"/>
      <c r="W57" s="80"/>
      <c r="X57" s="80"/>
      <c r="Y57" s="80"/>
      <c r="Z57" s="80"/>
      <c r="AA57" s="80"/>
    </row>
    <row r="58" spans="1:27" ht="16.5">
      <c r="A58" s="80"/>
      <c r="B58" s="79"/>
      <c r="C58" s="79"/>
      <c r="D58" s="80"/>
      <c r="E58" s="80"/>
      <c r="F58" s="111"/>
      <c r="G58" s="111"/>
      <c r="H58" s="112"/>
      <c r="I58" s="80"/>
      <c r="J58" s="80"/>
      <c r="K58" s="111"/>
      <c r="L58" s="80"/>
      <c r="M58" s="80"/>
      <c r="N58" s="80"/>
      <c r="O58" s="80"/>
      <c r="P58" s="80"/>
      <c r="Q58" s="80"/>
      <c r="R58" s="80"/>
      <c r="S58" s="80"/>
      <c r="T58" s="80"/>
      <c r="U58" s="80"/>
      <c r="V58" s="80"/>
      <c r="W58" s="80"/>
      <c r="X58" s="80"/>
      <c r="Y58" s="80"/>
      <c r="Z58" s="80"/>
      <c r="AA58" s="80"/>
    </row>
    <row r="59" spans="1:27" ht="16.5">
      <c r="A59" s="80"/>
      <c r="B59" s="79"/>
      <c r="C59" s="79"/>
      <c r="D59" s="80"/>
      <c r="E59" s="80"/>
      <c r="F59" s="111"/>
      <c r="G59" s="111"/>
      <c r="H59" s="112"/>
      <c r="I59" s="80"/>
      <c r="J59" s="80"/>
      <c r="K59" s="111"/>
      <c r="L59" s="80"/>
      <c r="M59" s="80"/>
      <c r="N59" s="80"/>
      <c r="O59" s="80"/>
      <c r="P59" s="80"/>
      <c r="Q59" s="80"/>
      <c r="R59" s="80"/>
      <c r="S59" s="80"/>
      <c r="T59" s="80"/>
      <c r="U59" s="80"/>
      <c r="V59" s="80"/>
      <c r="W59" s="80"/>
      <c r="X59" s="80"/>
      <c r="Y59" s="80"/>
      <c r="Z59" s="80"/>
      <c r="AA59" s="80"/>
    </row>
    <row r="60" spans="1:27" ht="16.5">
      <c r="A60" s="80"/>
      <c r="B60" s="79"/>
      <c r="C60" s="79"/>
      <c r="D60" s="80"/>
      <c r="E60" s="80"/>
      <c r="F60" s="111"/>
      <c r="G60" s="111"/>
      <c r="H60" s="112"/>
      <c r="I60" s="80"/>
      <c r="J60" s="80"/>
      <c r="K60" s="111"/>
      <c r="L60" s="80"/>
      <c r="M60" s="80"/>
      <c r="N60" s="80"/>
      <c r="O60" s="80"/>
      <c r="P60" s="80"/>
      <c r="Q60" s="80"/>
      <c r="R60" s="80"/>
      <c r="S60" s="80"/>
      <c r="T60" s="80"/>
      <c r="U60" s="80"/>
      <c r="V60" s="80"/>
      <c r="W60" s="80"/>
      <c r="X60" s="80"/>
      <c r="Y60" s="80"/>
      <c r="Z60" s="80"/>
      <c r="AA60" s="80"/>
    </row>
    <row r="61" spans="1:27" ht="16.5">
      <c r="A61" s="80"/>
      <c r="B61" s="79"/>
      <c r="C61" s="79"/>
      <c r="D61" s="80"/>
      <c r="E61" s="80"/>
      <c r="F61" s="111"/>
      <c r="G61" s="111"/>
      <c r="H61" s="112"/>
      <c r="I61" s="80"/>
      <c r="J61" s="80"/>
      <c r="K61" s="111"/>
      <c r="L61" s="80"/>
      <c r="M61" s="80"/>
      <c r="N61" s="80"/>
      <c r="O61" s="80"/>
      <c r="P61" s="80"/>
      <c r="Q61" s="80"/>
      <c r="R61" s="80"/>
      <c r="S61" s="80"/>
      <c r="T61" s="80"/>
      <c r="U61" s="80"/>
      <c r="V61" s="80"/>
      <c r="W61" s="80"/>
      <c r="X61" s="80"/>
      <c r="Y61" s="80"/>
      <c r="Z61" s="80"/>
      <c r="AA61" s="80"/>
    </row>
    <row r="62" spans="1:27" ht="16.5">
      <c r="A62" s="80"/>
      <c r="B62" s="79"/>
      <c r="C62" s="79"/>
      <c r="D62" s="80"/>
      <c r="E62" s="80"/>
      <c r="F62" s="111"/>
      <c r="G62" s="111"/>
      <c r="H62" s="112"/>
      <c r="I62" s="80"/>
      <c r="J62" s="80"/>
      <c r="K62" s="111"/>
      <c r="L62" s="80"/>
      <c r="M62" s="80"/>
      <c r="N62" s="80"/>
      <c r="O62" s="80"/>
      <c r="P62" s="80"/>
      <c r="Q62" s="80"/>
      <c r="R62" s="80"/>
      <c r="S62" s="80"/>
      <c r="T62" s="80"/>
      <c r="U62" s="80"/>
      <c r="V62" s="80"/>
      <c r="W62" s="80"/>
      <c r="X62" s="80"/>
      <c r="Y62" s="80"/>
      <c r="Z62" s="80"/>
      <c r="AA62" s="80"/>
    </row>
    <row r="63" spans="1:27" ht="16.5">
      <c r="A63" s="80"/>
      <c r="B63" s="80"/>
      <c r="C63" s="79"/>
      <c r="D63" s="80"/>
      <c r="E63" s="80"/>
      <c r="F63" s="111"/>
      <c r="G63" s="111"/>
      <c r="H63" s="112"/>
      <c r="I63" s="80"/>
      <c r="J63" s="80"/>
      <c r="K63" s="86"/>
      <c r="L63" s="80"/>
      <c r="M63" s="80"/>
      <c r="N63" s="80"/>
      <c r="O63" s="80"/>
      <c r="P63" s="80"/>
      <c r="Q63" s="80"/>
      <c r="R63" s="80"/>
      <c r="S63" s="80"/>
      <c r="T63" s="80"/>
      <c r="U63" s="80"/>
      <c r="V63" s="80"/>
      <c r="W63" s="80"/>
      <c r="X63" s="80"/>
      <c r="Y63" s="80"/>
      <c r="Z63" s="80"/>
      <c r="AA63" s="80"/>
    </row>
    <row r="64" spans="1:27" ht="16.5">
      <c r="A64" s="80"/>
      <c r="B64" s="80"/>
      <c r="C64" s="79"/>
      <c r="D64" s="80"/>
      <c r="E64" s="80"/>
      <c r="F64" s="111"/>
      <c r="G64" s="111"/>
      <c r="H64" s="112"/>
      <c r="I64" s="80"/>
      <c r="J64" s="80"/>
      <c r="K64" s="86"/>
      <c r="L64" s="80"/>
      <c r="M64" s="80"/>
      <c r="N64" s="80"/>
      <c r="O64" s="80"/>
      <c r="P64" s="80"/>
      <c r="Q64" s="80"/>
      <c r="R64" s="80"/>
      <c r="S64" s="80"/>
      <c r="T64" s="80"/>
      <c r="U64" s="80"/>
      <c r="V64" s="80"/>
      <c r="W64" s="80"/>
      <c r="X64" s="80"/>
      <c r="Y64" s="80"/>
      <c r="Z64" s="80"/>
      <c r="AA64" s="80"/>
    </row>
    <row r="65" spans="1:27" ht="16.5">
      <c r="A65" s="80"/>
      <c r="B65" s="80"/>
      <c r="C65" s="79"/>
      <c r="D65" s="80"/>
      <c r="E65" s="80"/>
      <c r="F65" s="111"/>
      <c r="G65" s="111"/>
      <c r="H65" s="112"/>
      <c r="I65" s="80"/>
      <c r="J65" s="80"/>
      <c r="K65" s="86"/>
      <c r="L65" s="80"/>
      <c r="M65" s="80"/>
      <c r="N65" s="80"/>
      <c r="O65" s="80"/>
      <c r="P65" s="80"/>
      <c r="Q65" s="80"/>
      <c r="R65" s="80"/>
      <c r="S65" s="80"/>
      <c r="T65" s="80"/>
      <c r="U65" s="80"/>
      <c r="V65" s="80"/>
      <c r="W65" s="80"/>
      <c r="X65" s="80"/>
      <c r="Y65" s="80"/>
      <c r="Z65" s="80"/>
      <c r="AA65" s="80"/>
    </row>
    <row r="66" spans="1:27" ht="16.5">
      <c r="A66" s="80"/>
      <c r="B66" s="80"/>
      <c r="C66" s="79"/>
      <c r="D66" s="80"/>
      <c r="E66" s="80"/>
      <c r="F66" s="111"/>
      <c r="G66" s="111"/>
      <c r="H66" s="112"/>
      <c r="I66" s="80"/>
      <c r="J66" s="80"/>
      <c r="K66" s="86"/>
      <c r="L66" s="80"/>
      <c r="M66" s="80"/>
      <c r="N66" s="80"/>
      <c r="O66" s="80"/>
      <c r="P66" s="80"/>
      <c r="Q66" s="80"/>
      <c r="R66" s="80"/>
      <c r="S66" s="80"/>
      <c r="T66" s="80"/>
      <c r="U66" s="80"/>
      <c r="V66" s="80"/>
      <c r="W66" s="80"/>
      <c r="X66" s="80"/>
      <c r="Y66" s="80"/>
      <c r="Z66" s="80"/>
      <c r="AA66" s="80"/>
    </row>
    <row r="67" spans="1:27" ht="16.5">
      <c r="A67" s="80"/>
      <c r="B67" s="80"/>
      <c r="C67" s="79"/>
      <c r="D67" s="80"/>
      <c r="E67" s="80"/>
      <c r="F67" s="111"/>
      <c r="G67" s="111"/>
      <c r="H67" s="112"/>
      <c r="I67" s="80"/>
      <c r="J67" s="80"/>
      <c r="K67" s="86"/>
      <c r="L67" s="80"/>
      <c r="M67" s="80"/>
      <c r="N67" s="80"/>
      <c r="O67" s="80"/>
      <c r="P67" s="80"/>
      <c r="Q67" s="80"/>
      <c r="R67" s="80"/>
      <c r="S67" s="80"/>
      <c r="T67" s="80"/>
      <c r="U67" s="80"/>
      <c r="V67" s="80"/>
      <c r="W67" s="80"/>
      <c r="X67" s="80"/>
      <c r="Y67" s="80"/>
      <c r="Z67" s="80"/>
      <c r="AA67" s="80"/>
    </row>
    <row r="68" spans="1:27" ht="16.5">
      <c r="A68" s="80"/>
      <c r="B68" s="80"/>
      <c r="C68" s="79"/>
      <c r="D68" s="80"/>
      <c r="E68" s="80"/>
      <c r="F68" s="111"/>
      <c r="G68" s="111"/>
      <c r="H68" s="112"/>
      <c r="I68" s="80"/>
      <c r="J68" s="80"/>
      <c r="K68" s="86"/>
      <c r="L68" s="80"/>
      <c r="M68" s="80"/>
      <c r="N68" s="80"/>
      <c r="O68" s="80"/>
      <c r="P68" s="80"/>
      <c r="Q68" s="80"/>
      <c r="R68" s="80"/>
      <c r="S68" s="80"/>
      <c r="T68" s="80"/>
      <c r="U68" s="80"/>
      <c r="V68" s="80"/>
      <c r="W68" s="80"/>
      <c r="X68" s="80"/>
      <c r="Y68" s="80"/>
      <c r="Z68" s="80"/>
      <c r="AA68" s="80"/>
    </row>
    <row r="69" spans="1:27" ht="16.5">
      <c r="A69" s="80"/>
      <c r="B69" s="80"/>
      <c r="C69" s="79"/>
      <c r="D69" s="80"/>
      <c r="E69" s="80"/>
      <c r="F69" s="111"/>
      <c r="G69" s="111"/>
      <c r="H69" s="112"/>
      <c r="I69" s="80"/>
      <c r="J69" s="80"/>
      <c r="K69" s="86"/>
      <c r="L69" s="80"/>
      <c r="M69" s="80"/>
      <c r="N69" s="80"/>
      <c r="O69" s="80"/>
      <c r="P69" s="80"/>
      <c r="Q69" s="80"/>
      <c r="R69" s="80"/>
      <c r="S69" s="80"/>
      <c r="T69" s="80"/>
      <c r="U69" s="80"/>
      <c r="V69" s="80"/>
      <c r="W69" s="80"/>
      <c r="X69" s="80"/>
      <c r="Y69" s="80"/>
      <c r="Z69" s="80"/>
      <c r="AA69" s="80"/>
    </row>
    <row r="74" spans="1:27" ht="16.5">
      <c r="A74" s="80"/>
      <c r="B74" s="80"/>
      <c r="C74" s="79"/>
      <c r="D74" s="80"/>
      <c r="E74" s="80"/>
      <c r="F74" s="111"/>
      <c r="G74" s="111"/>
      <c r="H74" s="112"/>
      <c r="I74" s="80"/>
      <c r="J74" s="80"/>
      <c r="K74" s="111"/>
      <c r="L74" s="80"/>
      <c r="M74" s="80"/>
      <c r="N74" s="80"/>
      <c r="O74" s="80"/>
      <c r="P74" s="80"/>
      <c r="Q74" s="80"/>
      <c r="R74" s="80"/>
      <c r="S74" s="80"/>
      <c r="T74" s="80"/>
      <c r="U74" s="80"/>
      <c r="V74" s="80"/>
      <c r="W74" s="80"/>
      <c r="X74" s="80"/>
      <c r="Y74" s="80"/>
      <c r="Z74" s="80"/>
      <c r="AA74" s="80"/>
    </row>
    <row r="75" spans="1:27" ht="16.5">
      <c r="A75" s="80"/>
      <c r="B75" s="80"/>
      <c r="C75" s="79"/>
      <c r="D75" s="80"/>
      <c r="E75" s="80"/>
      <c r="F75" s="111"/>
      <c r="G75" s="111"/>
      <c r="H75" s="112"/>
      <c r="I75" s="80"/>
      <c r="J75" s="80"/>
      <c r="K75" s="111"/>
      <c r="L75" s="80"/>
      <c r="M75" s="80"/>
      <c r="N75" s="80"/>
      <c r="O75" s="80"/>
      <c r="P75" s="80"/>
      <c r="Q75" s="80"/>
      <c r="R75" s="80"/>
      <c r="S75" s="80"/>
      <c r="T75" s="80"/>
      <c r="U75" s="80"/>
      <c r="V75" s="80"/>
      <c r="W75" s="80"/>
      <c r="X75" s="80"/>
      <c r="Y75" s="80"/>
      <c r="Z75" s="80"/>
      <c r="AA75" s="80"/>
    </row>
    <row r="76" spans="1:27" ht="16.5">
      <c r="A76" s="80"/>
      <c r="B76" s="80"/>
      <c r="C76" s="79"/>
      <c r="D76" s="80"/>
      <c r="E76" s="80"/>
      <c r="F76" s="111"/>
      <c r="G76" s="111"/>
      <c r="H76" s="112"/>
      <c r="I76" s="80"/>
      <c r="J76" s="80"/>
      <c r="K76" s="111"/>
      <c r="L76" s="80"/>
      <c r="M76" s="80"/>
      <c r="N76" s="80"/>
      <c r="O76" s="80"/>
      <c r="P76" s="80"/>
      <c r="Q76" s="80"/>
      <c r="R76" s="80"/>
      <c r="S76" s="80"/>
      <c r="T76" s="80"/>
      <c r="U76" s="80"/>
      <c r="V76" s="80"/>
      <c r="W76" s="80"/>
      <c r="X76" s="80"/>
      <c r="Y76" s="80"/>
      <c r="Z76" s="80"/>
      <c r="AA76" s="80"/>
    </row>
    <row r="77" spans="1:27" ht="16.5">
      <c r="A77" s="80"/>
      <c r="B77" s="79"/>
      <c r="C77" s="79"/>
      <c r="D77" s="80"/>
      <c r="E77" s="80"/>
      <c r="F77" s="111"/>
      <c r="G77" s="111"/>
      <c r="H77" s="112"/>
      <c r="I77" s="80"/>
      <c r="J77" s="80"/>
      <c r="K77" s="111"/>
      <c r="L77" s="80"/>
      <c r="M77" s="80"/>
      <c r="N77" s="80"/>
      <c r="O77" s="80"/>
      <c r="P77" s="80"/>
      <c r="Q77" s="80"/>
      <c r="R77" s="80"/>
      <c r="S77" s="80"/>
      <c r="T77" s="80"/>
      <c r="U77" s="80"/>
      <c r="V77" s="80"/>
      <c r="W77" s="80"/>
      <c r="X77" s="80"/>
      <c r="Y77" s="80"/>
      <c r="Z77" s="80"/>
      <c r="AA77" s="80"/>
    </row>
    <row r="78" spans="1:27" ht="16.5">
      <c r="A78" s="80"/>
      <c r="B78" s="79"/>
      <c r="C78" s="79"/>
      <c r="D78" s="80"/>
      <c r="E78" s="80"/>
      <c r="F78" s="111"/>
      <c r="G78" s="111"/>
      <c r="H78" s="112"/>
      <c r="I78" s="80"/>
      <c r="J78" s="80"/>
      <c r="K78" s="111"/>
      <c r="L78" s="80"/>
      <c r="M78" s="80"/>
      <c r="N78" s="80"/>
      <c r="O78" s="80"/>
      <c r="P78" s="80"/>
      <c r="Q78" s="80"/>
      <c r="R78" s="80"/>
      <c r="S78" s="80"/>
      <c r="T78" s="80"/>
      <c r="U78" s="80"/>
      <c r="V78" s="80"/>
      <c r="W78" s="80"/>
      <c r="X78" s="80"/>
      <c r="Y78" s="80"/>
      <c r="Z78" s="80"/>
      <c r="AA78" s="80"/>
    </row>
    <row r="79" spans="1:27" ht="16.5">
      <c r="A79" s="80"/>
      <c r="B79" s="80"/>
      <c r="C79" s="80"/>
      <c r="D79" s="80"/>
      <c r="E79" s="80"/>
      <c r="F79" s="111"/>
      <c r="G79" s="111"/>
      <c r="H79" s="112"/>
      <c r="I79" s="80"/>
      <c r="J79" s="80"/>
      <c r="K79" s="111"/>
      <c r="L79" s="80"/>
      <c r="M79" s="80"/>
      <c r="N79" s="80"/>
      <c r="O79" s="80"/>
      <c r="P79" s="80"/>
      <c r="Q79" s="80"/>
      <c r="R79" s="80"/>
      <c r="S79" s="80"/>
      <c r="T79" s="80"/>
      <c r="U79" s="80"/>
      <c r="V79" s="80"/>
      <c r="W79" s="80"/>
      <c r="X79" s="80"/>
      <c r="Y79" s="80"/>
      <c r="Z79" s="80"/>
      <c r="AA79" s="80"/>
    </row>
    <row r="80" spans="1:27" ht="16.5">
      <c r="A80" s="80"/>
      <c r="B80" s="80"/>
      <c r="C80" s="80"/>
      <c r="D80" s="80"/>
      <c r="E80" s="80"/>
      <c r="F80" s="111"/>
      <c r="G80" s="111"/>
      <c r="H80" s="112"/>
      <c r="I80" s="80"/>
      <c r="J80" s="80"/>
      <c r="K80" s="111"/>
      <c r="L80" s="80"/>
      <c r="M80" s="80"/>
      <c r="N80" s="80"/>
      <c r="O80" s="80"/>
      <c r="P80" s="80"/>
      <c r="Q80" s="80"/>
      <c r="R80" s="80"/>
      <c r="S80" s="80"/>
      <c r="T80" s="80"/>
      <c r="U80" s="80"/>
      <c r="V80" s="80"/>
      <c r="W80" s="80"/>
      <c r="X80" s="80"/>
      <c r="Y80" s="80"/>
      <c r="Z80" s="80"/>
      <c r="AA80" s="80"/>
    </row>
    <row r="81" spans="1:27" ht="16.5">
      <c r="A81" s="80"/>
      <c r="B81" s="80"/>
      <c r="C81" s="80"/>
      <c r="D81" s="80"/>
      <c r="E81" s="80"/>
      <c r="F81" s="111"/>
      <c r="G81" s="111"/>
      <c r="H81" s="112"/>
      <c r="I81" s="80"/>
      <c r="J81" s="80"/>
      <c r="K81" s="111"/>
      <c r="L81" s="80"/>
      <c r="M81" s="80"/>
      <c r="N81" s="80"/>
      <c r="O81" s="80"/>
      <c r="P81" s="80"/>
      <c r="Q81" s="80"/>
      <c r="R81" s="80"/>
      <c r="S81" s="80"/>
      <c r="T81" s="80"/>
      <c r="U81" s="80"/>
      <c r="V81" s="80"/>
      <c r="W81" s="80"/>
      <c r="X81" s="80"/>
      <c r="Y81" s="80"/>
      <c r="Z81" s="80"/>
      <c r="AA81" s="80"/>
    </row>
    <row r="82" spans="1:27" ht="16.5">
      <c r="A82" s="80"/>
      <c r="B82" s="80"/>
      <c r="C82" s="80"/>
      <c r="D82" s="80"/>
      <c r="E82" s="80"/>
      <c r="F82" s="111"/>
      <c r="G82" s="111"/>
      <c r="H82" s="112"/>
      <c r="I82" s="80"/>
      <c r="J82" s="80"/>
      <c r="K82" s="111"/>
      <c r="L82" s="80"/>
      <c r="M82" s="80"/>
      <c r="N82" s="80"/>
      <c r="O82" s="80"/>
      <c r="P82" s="80"/>
      <c r="Q82" s="80"/>
      <c r="R82" s="80"/>
      <c r="S82" s="80"/>
      <c r="T82" s="80"/>
      <c r="U82" s="80"/>
      <c r="V82" s="80"/>
      <c r="W82" s="80"/>
      <c r="X82" s="80"/>
      <c r="Y82" s="80"/>
      <c r="Z82" s="80"/>
      <c r="AA82" s="80"/>
    </row>
    <row r="83" spans="1:27" ht="16.5">
      <c r="A83" s="80"/>
      <c r="B83" s="80"/>
      <c r="C83" s="80"/>
      <c r="D83" s="80"/>
      <c r="E83" s="80"/>
      <c r="F83" s="111"/>
      <c r="G83" s="111"/>
      <c r="H83" s="112"/>
      <c r="I83" s="80"/>
      <c r="J83" s="80"/>
      <c r="K83" s="111"/>
      <c r="L83" s="80"/>
      <c r="M83" s="80"/>
      <c r="N83" s="80"/>
      <c r="O83" s="80"/>
      <c r="P83" s="80"/>
      <c r="Q83" s="80"/>
      <c r="R83" s="80"/>
      <c r="S83" s="80"/>
      <c r="T83" s="80"/>
      <c r="U83" s="80"/>
      <c r="V83" s="80"/>
      <c r="W83" s="80"/>
      <c r="X83" s="80"/>
      <c r="Y83" s="80"/>
      <c r="Z83" s="80"/>
      <c r="AA83" s="80"/>
    </row>
    <row r="84" spans="1:27" ht="16.5">
      <c r="A84" s="80"/>
      <c r="B84" s="80"/>
      <c r="C84" s="80"/>
      <c r="D84" s="80"/>
      <c r="E84" s="80"/>
      <c r="F84" s="111"/>
      <c r="G84" s="111"/>
      <c r="H84" s="112"/>
      <c r="I84" s="80"/>
      <c r="J84" s="80"/>
      <c r="K84" s="111"/>
      <c r="L84" s="80"/>
      <c r="M84" s="80"/>
      <c r="N84" s="80"/>
      <c r="O84" s="80"/>
      <c r="P84" s="80"/>
      <c r="Q84" s="80"/>
      <c r="R84" s="80"/>
      <c r="S84" s="80"/>
      <c r="T84" s="80"/>
      <c r="U84" s="80"/>
      <c r="V84" s="80"/>
      <c r="W84" s="80"/>
      <c r="X84" s="80"/>
      <c r="Y84" s="80"/>
      <c r="Z84" s="80"/>
      <c r="AA84" s="80"/>
    </row>
    <row r="85" spans="1:27" ht="16.5">
      <c r="A85" s="80"/>
      <c r="B85" s="80"/>
      <c r="C85" s="80"/>
      <c r="D85" s="80"/>
      <c r="E85" s="80"/>
      <c r="F85" s="111"/>
      <c r="G85" s="111"/>
      <c r="H85" s="112"/>
      <c r="I85" s="80"/>
      <c r="J85" s="80"/>
      <c r="K85" s="111"/>
      <c r="L85" s="80"/>
      <c r="M85" s="80"/>
      <c r="N85" s="80"/>
      <c r="O85" s="80"/>
      <c r="P85" s="80"/>
      <c r="Q85" s="80"/>
      <c r="R85" s="80"/>
      <c r="S85" s="80"/>
      <c r="T85" s="80"/>
      <c r="U85" s="80"/>
      <c r="V85" s="80"/>
      <c r="W85" s="80"/>
      <c r="X85" s="80"/>
      <c r="Y85" s="80"/>
      <c r="Z85" s="80"/>
      <c r="AA85" s="80"/>
    </row>
    <row r="86" spans="1:27" ht="16.5">
      <c r="A86" s="80"/>
      <c r="B86" s="80"/>
      <c r="C86" s="80"/>
      <c r="D86" s="80"/>
      <c r="E86" s="80"/>
      <c r="F86" s="111"/>
      <c r="G86" s="111"/>
      <c r="H86" s="112"/>
      <c r="I86" s="80"/>
      <c r="J86" s="80"/>
      <c r="K86" s="111"/>
      <c r="L86" s="80"/>
      <c r="M86" s="80"/>
      <c r="N86" s="80"/>
      <c r="O86" s="80"/>
      <c r="P86" s="80"/>
      <c r="Q86" s="80"/>
      <c r="R86" s="80"/>
      <c r="S86" s="80"/>
      <c r="T86" s="80"/>
      <c r="U86" s="80"/>
      <c r="V86" s="80"/>
      <c r="W86" s="80"/>
      <c r="X86" s="80"/>
      <c r="Y86" s="80"/>
      <c r="Z86" s="80"/>
      <c r="AA86" s="80"/>
    </row>
    <row r="87" spans="1:27" ht="16.5">
      <c r="A87" s="80"/>
      <c r="B87" s="80"/>
      <c r="C87" s="80"/>
      <c r="D87" s="80"/>
      <c r="E87" s="80"/>
      <c r="F87" s="111"/>
      <c r="G87" s="111"/>
      <c r="H87" s="112"/>
      <c r="I87" s="80"/>
      <c r="J87" s="80"/>
      <c r="K87" s="111"/>
      <c r="L87" s="80"/>
      <c r="M87" s="80"/>
      <c r="N87" s="80"/>
      <c r="O87" s="80"/>
      <c r="P87" s="80"/>
      <c r="Q87" s="80"/>
      <c r="R87" s="80"/>
      <c r="S87" s="80"/>
      <c r="T87" s="80"/>
      <c r="U87" s="80"/>
      <c r="V87" s="80"/>
      <c r="W87" s="80"/>
      <c r="X87" s="80"/>
      <c r="Y87" s="80"/>
      <c r="Z87" s="80"/>
      <c r="AA87" s="80"/>
    </row>
    <row r="88" spans="1:27" ht="16.5">
      <c r="A88" s="80"/>
      <c r="B88" s="80"/>
      <c r="C88" s="80"/>
      <c r="D88" s="80"/>
      <c r="E88" s="80"/>
      <c r="F88" s="111"/>
      <c r="G88" s="111"/>
      <c r="H88" s="112"/>
      <c r="I88" s="80"/>
      <c r="J88" s="80"/>
      <c r="K88" s="111"/>
      <c r="L88" s="80"/>
      <c r="M88" s="80"/>
      <c r="N88" s="80"/>
      <c r="O88" s="80"/>
      <c r="P88" s="80"/>
      <c r="Q88" s="80"/>
      <c r="R88" s="80"/>
      <c r="S88" s="80"/>
      <c r="T88" s="80"/>
      <c r="U88" s="80"/>
      <c r="V88" s="80"/>
      <c r="W88" s="80"/>
      <c r="X88" s="80"/>
      <c r="Y88" s="80"/>
      <c r="Z88" s="80"/>
      <c r="AA88" s="80"/>
    </row>
    <row r="89" spans="1:27" ht="16.5">
      <c r="A89" s="80"/>
      <c r="B89" s="80"/>
      <c r="C89" s="80"/>
      <c r="D89" s="80"/>
      <c r="E89" s="80"/>
      <c r="F89" s="111"/>
      <c r="G89" s="111"/>
      <c r="H89" s="112"/>
      <c r="I89" s="80"/>
      <c r="J89" s="80"/>
      <c r="K89" s="111"/>
      <c r="L89" s="80"/>
      <c r="M89" s="80"/>
      <c r="N89" s="80"/>
      <c r="O89" s="80"/>
      <c r="P89" s="80"/>
      <c r="Q89" s="80"/>
      <c r="R89" s="80"/>
      <c r="S89" s="80"/>
      <c r="T89" s="80"/>
      <c r="U89" s="80"/>
      <c r="V89" s="80"/>
      <c r="W89" s="80"/>
      <c r="X89" s="80"/>
      <c r="Y89" s="80"/>
      <c r="Z89" s="80"/>
      <c r="AA89" s="80"/>
    </row>
    <row r="90" spans="1:27" ht="16.5">
      <c r="A90" s="80"/>
      <c r="B90" s="80"/>
      <c r="C90" s="80"/>
      <c r="D90" s="80"/>
      <c r="E90" s="80"/>
      <c r="F90" s="111"/>
      <c r="G90" s="111"/>
      <c r="H90" s="112"/>
      <c r="I90" s="80"/>
      <c r="J90" s="80"/>
      <c r="K90" s="111"/>
      <c r="L90" s="80"/>
      <c r="M90" s="80"/>
      <c r="N90" s="80"/>
      <c r="O90" s="80"/>
      <c r="P90" s="80"/>
      <c r="Q90" s="80"/>
      <c r="R90" s="80"/>
      <c r="S90" s="80"/>
      <c r="T90" s="80"/>
      <c r="U90" s="80"/>
      <c r="V90" s="80"/>
      <c r="W90" s="80"/>
      <c r="X90" s="80"/>
      <c r="Y90" s="80"/>
      <c r="Z90" s="80"/>
      <c r="AA90" s="80"/>
    </row>
    <row r="91" spans="1:27" ht="16.5">
      <c r="A91" s="80"/>
      <c r="B91" s="80"/>
      <c r="C91" s="80"/>
      <c r="D91" s="80"/>
      <c r="E91" s="80"/>
      <c r="F91" s="111"/>
      <c r="G91" s="111"/>
      <c r="H91" s="112"/>
      <c r="I91" s="80"/>
      <c r="J91" s="80"/>
      <c r="K91" s="111"/>
      <c r="L91" s="80"/>
      <c r="M91" s="80"/>
      <c r="N91" s="80"/>
      <c r="O91" s="80"/>
      <c r="P91" s="80"/>
      <c r="Q91" s="80"/>
      <c r="R91" s="80"/>
      <c r="S91" s="80"/>
      <c r="T91" s="80"/>
      <c r="U91" s="80"/>
      <c r="V91" s="80"/>
      <c r="W91" s="80"/>
      <c r="X91" s="80"/>
      <c r="Y91" s="80"/>
      <c r="Z91" s="80"/>
      <c r="AA91" s="80"/>
    </row>
    <row r="92" spans="1:27" ht="16.5">
      <c r="A92" s="80"/>
      <c r="B92" s="80"/>
      <c r="C92" s="80"/>
      <c r="D92" s="80"/>
      <c r="E92" s="80"/>
      <c r="F92" s="111"/>
      <c r="G92" s="111"/>
      <c r="H92" s="112"/>
      <c r="I92" s="80"/>
      <c r="J92" s="80"/>
      <c r="K92" s="111"/>
      <c r="L92" s="80"/>
      <c r="M92" s="80"/>
      <c r="N92" s="80"/>
      <c r="O92" s="80"/>
      <c r="P92" s="80"/>
      <c r="Q92" s="80"/>
      <c r="R92" s="80"/>
      <c r="S92" s="80"/>
      <c r="T92" s="80"/>
      <c r="U92" s="80"/>
      <c r="V92" s="80"/>
      <c r="W92" s="80"/>
      <c r="X92" s="80"/>
      <c r="Y92" s="80"/>
      <c r="Z92" s="80"/>
      <c r="AA92" s="80"/>
    </row>
    <row r="93" spans="1:27" ht="16.5">
      <c r="A93" s="80"/>
      <c r="B93" s="80"/>
      <c r="C93" s="80"/>
      <c r="D93" s="80"/>
      <c r="E93" s="80"/>
      <c r="F93" s="111"/>
      <c r="G93" s="111"/>
      <c r="H93" s="112"/>
      <c r="I93" s="80"/>
      <c r="J93" s="80"/>
      <c r="K93" s="111"/>
      <c r="L93" s="80"/>
      <c r="M93" s="80"/>
      <c r="N93" s="80"/>
      <c r="O93" s="80"/>
      <c r="P93" s="80"/>
      <c r="Q93" s="80"/>
      <c r="R93" s="80"/>
      <c r="S93" s="80"/>
      <c r="T93" s="80"/>
      <c r="U93" s="80"/>
      <c r="V93" s="80"/>
      <c r="W93" s="80"/>
      <c r="X93" s="80"/>
      <c r="Y93" s="80"/>
      <c r="Z93" s="80"/>
      <c r="AA93" s="80"/>
    </row>
    <row r="94" spans="1:27" ht="16.5">
      <c r="A94" s="80"/>
      <c r="B94" s="80"/>
      <c r="C94" s="80"/>
      <c r="D94" s="80"/>
      <c r="E94" s="80"/>
      <c r="F94" s="111"/>
      <c r="G94" s="111"/>
      <c r="H94" s="112"/>
      <c r="I94" s="80"/>
      <c r="J94" s="80"/>
      <c r="K94" s="111"/>
      <c r="L94" s="80"/>
      <c r="M94" s="80"/>
      <c r="N94" s="80"/>
      <c r="O94" s="80"/>
      <c r="P94" s="80"/>
      <c r="Q94" s="80"/>
      <c r="R94" s="80"/>
      <c r="S94" s="80"/>
      <c r="T94" s="80"/>
      <c r="U94" s="80"/>
      <c r="V94" s="80"/>
      <c r="W94" s="80"/>
      <c r="X94" s="80"/>
      <c r="Y94" s="80"/>
      <c r="Z94" s="80"/>
      <c r="AA94" s="80"/>
    </row>
    <row r="95" spans="1:27" ht="16.5">
      <c r="A95" s="80"/>
      <c r="B95" s="80"/>
      <c r="C95" s="80"/>
      <c r="D95" s="80"/>
      <c r="E95" s="80"/>
      <c r="F95" s="111"/>
      <c r="G95" s="111"/>
      <c r="H95" s="112"/>
      <c r="I95" s="80"/>
      <c r="J95" s="80"/>
      <c r="K95" s="111"/>
      <c r="L95" s="80"/>
      <c r="M95" s="80"/>
      <c r="N95" s="80"/>
      <c r="O95" s="80"/>
      <c r="P95" s="80"/>
      <c r="Q95" s="80"/>
      <c r="R95" s="80"/>
      <c r="S95" s="80"/>
      <c r="T95" s="80"/>
      <c r="U95" s="80"/>
      <c r="V95" s="80"/>
      <c r="W95" s="80"/>
      <c r="X95" s="80"/>
      <c r="Y95" s="80"/>
      <c r="Z95" s="80"/>
      <c r="AA95" s="80"/>
    </row>
    <row r="96" spans="1:27" ht="16.5">
      <c r="A96" s="80"/>
      <c r="B96" s="80"/>
      <c r="C96" s="80"/>
      <c r="D96" s="80"/>
      <c r="E96" s="80"/>
      <c r="F96" s="111"/>
      <c r="G96" s="111"/>
      <c r="H96" s="112"/>
      <c r="I96" s="80"/>
      <c r="J96" s="80"/>
      <c r="K96" s="111"/>
      <c r="L96" s="80"/>
      <c r="M96" s="80"/>
      <c r="N96" s="80"/>
      <c r="O96" s="80"/>
      <c r="P96" s="80"/>
      <c r="Q96" s="80"/>
      <c r="R96" s="80"/>
      <c r="S96" s="80"/>
      <c r="T96" s="80"/>
      <c r="U96" s="80"/>
      <c r="V96" s="80"/>
      <c r="W96" s="80"/>
      <c r="X96" s="80"/>
      <c r="Y96" s="80"/>
      <c r="Z96" s="80"/>
      <c r="AA96" s="80"/>
    </row>
    <row r="97" spans="1:27" ht="16.5">
      <c r="A97" s="80"/>
      <c r="B97" s="80"/>
      <c r="C97" s="80"/>
      <c r="D97" s="80"/>
      <c r="E97" s="80"/>
      <c r="F97" s="111"/>
      <c r="G97" s="111"/>
      <c r="H97" s="112"/>
      <c r="I97" s="80"/>
      <c r="J97" s="80"/>
      <c r="K97" s="111"/>
      <c r="L97" s="80"/>
      <c r="M97" s="80"/>
      <c r="N97" s="80"/>
      <c r="O97" s="80"/>
      <c r="P97" s="80"/>
      <c r="Q97" s="80"/>
      <c r="R97" s="80"/>
      <c r="S97" s="80"/>
      <c r="T97" s="80"/>
      <c r="U97" s="80"/>
      <c r="V97" s="80"/>
      <c r="W97" s="80"/>
      <c r="X97" s="80"/>
      <c r="Y97" s="80"/>
      <c r="Z97" s="80"/>
      <c r="AA97" s="80"/>
    </row>
  </sheetData>
  <sheetProtection/>
  <mergeCells count="2">
    <mergeCell ref="A2:C2"/>
    <mergeCell ref="A48:C4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94"/>
  <sheetViews>
    <sheetView tabSelected="1" zoomScalePageLayoutView="0" workbookViewId="0" topLeftCell="A1">
      <selection activeCell="E5" sqref="E5"/>
    </sheetView>
  </sheetViews>
  <sheetFormatPr defaultColWidth="9.140625" defaultRowHeight="15"/>
  <cols>
    <col min="2" max="2" width="22.28125" style="0" customWidth="1"/>
    <col min="3" max="3" width="24.57421875" style="0" customWidth="1"/>
    <col min="4" max="4" width="23.28125" style="0" customWidth="1"/>
    <col min="5" max="5" width="16.140625" style="119" customWidth="1"/>
    <col min="6" max="6" width="22.57421875" style="0" customWidth="1"/>
    <col min="7" max="7" width="12.00390625" style="0" customWidth="1"/>
    <col min="9" max="10" width="8.8515625" style="80" customWidth="1"/>
    <col min="11" max="11" width="10.28125" style="80" customWidth="1"/>
    <col min="12" max="12" width="8.8515625" style="80" customWidth="1"/>
  </cols>
  <sheetData>
    <row r="1" spans="2:13" ht="16.5">
      <c r="B1" s="1"/>
      <c r="C1" s="50"/>
      <c r="D1" s="49"/>
      <c r="E1" s="49"/>
      <c r="F1" s="49"/>
      <c r="G1" s="49"/>
      <c r="M1" s="79"/>
    </row>
    <row r="2" spans="2:13" ht="15" customHeight="1">
      <c r="B2" s="48" t="s">
        <v>1037</v>
      </c>
      <c r="C2" s="48"/>
      <c r="D2" s="48"/>
      <c r="E2" s="48"/>
      <c r="F2" s="49"/>
      <c r="G2" s="49"/>
      <c r="M2" s="79"/>
    </row>
    <row r="3" spans="2:13" ht="15" customHeight="1">
      <c r="B3" s="146" t="s">
        <v>600</v>
      </c>
      <c r="C3" s="147"/>
      <c r="D3" s="148"/>
      <c r="E3" s="49"/>
      <c r="F3" s="49"/>
      <c r="G3" s="49"/>
      <c r="M3" s="79"/>
    </row>
    <row r="4" spans="2:13" ht="15" customHeight="1">
      <c r="B4" s="149" t="s">
        <v>1038</v>
      </c>
      <c r="C4" s="150"/>
      <c r="D4" s="151"/>
      <c r="E4" s="49"/>
      <c r="F4" s="49"/>
      <c r="G4" s="49"/>
      <c r="M4" s="79"/>
    </row>
    <row r="5" spans="2:13" ht="16.5">
      <c r="B5" s="152"/>
      <c r="C5" s="153"/>
      <c r="D5" s="154"/>
      <c r="E5" s="49"/>
      <c r="F5" s="49"/>
      <c r="G5" s="49"/>
      <c r="M5" s="79"/>
    </row>
    <row r="6" spans="2:13" ht="17.25" thickBot="1">
      <c r="B6" s="1"/>
      <c r="C6" s="50"/>
      <c r="D6" s="49"/>
      <c r="E6" s="120"/>
      <c r="F6" s="49"/>
      <c r="G6" s="49"/>
      <c r="I6" s="121" t="s">
        <v>1025</v>
      </c>
      <c r="J6" s="79"/>
      <c r="M6" s="79"/>
    </row>
    <row r="7" spans="1:14" ht="16.5">
      <c r="A7" s="51" t="s">
        <v>601</v>
      </c>
      <c r="B7" s="52" t="s">
        <v>602</v>
      </c>
      <c r="C7" s="53" t="s">
        <v>2</v>
      </c>
      <c r="D7" s="54" t="s">
        <v>603</v>
      </c>
      <c r="E7" s="118" t="s">
        <v>1019</v>
      </c>
      <c r="F7" s="54" t="s">
        <v>604</v>
      </c>
      <c r="G7" s="118" t="s">
        <v>1019</v>
      </c>
      <c r="I7" s="122" t="s">
        <v>1026</v>
      </c>
      <c r="J7" s="123"/>
      <c r="K7" s="124"/>
      <c r="L7" s="122" t="s">
        <v>1027</v>
      </c>
      <c r="M7" s="123"/>
      <c r="N7" s="133"/>
    </row>
    <row r="8" spans="1:14" ht="16.5">
      <c r="A8" s="55" t="s">
        <v>605</v>
      </c>
      <c r="B8" s="56" t="s">
        <v>606</v>
      </c>
      <c r="C8" s="57" t="s">
        <v>607</v>
      </c>
      <c r="D8" s="132">
        <f>'Coral Extension data'!F33</f>
        <v>11.573333333333332</v>
      </c>
      <c r="E8" s="132">
        <f>1.96*'Coral Extension data'!F35</f>
        <v>0.19407279413732825</v>
      </c>
      <c r="F8" s="132">
        <f>'Coral Density data'!G6</f>
        <v>1.955</v>
      </c>
      <c r="G8" s="132">
        <f>1.96*'Coral Density data'!G8</f>
        <v>0.34011789132593334</v>
      </c>
      <c r="I8" s="125"/>
      <c r="J8" s="126"/>
      <c r="K8" s="127"/>
      <c r="L8" s="125"/>
      <c r="M8" s="126"/>
      <c r="N8" s="134"/>
    </row>
    <row r="9" spans="1:14" ht="16.5">
      <c r="A9" s="55" t="s">
        <v>608</v>
      </c>
      <c r="B9" s="56" t="s">
        <v>609</v>
      </c>
      <c r="C9" s="58" t="s">
        <v>607</v>
      </c>
      <c r="D9" s="132">
        <f>'Coral Extension data'!F59</f>
        <v>6.69047619047619</v>
      </c>
      <c r="E9" s="132">
        <f>1.96*'Coral Extension data'!F61</f>
        <v>0.06536816904613785</v>
      </c>
      <c r="F9" s="132">
        <f>'Coral Density data'!G15</f>
        <v>1.829</v>
      </c>
      <c r="G9" s="132">
        <f>1.96*'Coral Density data'!G17</f>
        <v>0.13142234817564324</v>
      </c>
      <c r="I9" s="125"/>
      <c r="J9" s="128"/>
      <c r="K9" s="127"/>
      <c r="L9" s="125"/>
      <c r="M9" s="135"/>
      <c r="N9" s="134"/>
    </row>
    <row r="10" spans="1:14" ht="16.5">
      <c r="A10" s="55" t="s">
        <v>610</v>
      </c>
      <c r="B10" s="56" t="s">
        <v>611</v>
      </c>
      <c r="C10" s="58" t="s">
        <v>607</v>
      </c>
      <c r="D10" s="132">
        <f>'Coral Extension data'!F66</f>
        <v>5.3835</v>
      </c>
      <c r="E10" s="132">
        <f>1.96*'Coral Extension data'!F68</f>
        <v>0.47482469999999993</v>
      </c>
      <c r="F10" s="132">
        <f>'Coral Density data'!G15</f>
        <v>1.829</v>
      </c>
      <c r="G10" s="132">
        <f>1.96*'Coral Density data'!G17</f>
        <v>0.13142234817564324</v>
      </c>
      <c r="I10" s="125"/>
      <c r="J10" s="128"/>
      <c r="K10" s="127"/>
      <c r="L10" s="125" t="s">
        <v>1034</v>
      </c>
      <c r="M10" s="135"/>
      <c r="N10" s="134"/>
    </row>
    <row r="11" spans="1:14" ht="16.5">
      <c r="A11" s="55" t="s">
        <v>612</v>
      </c>
      <c r="B11" s="56" t="s">
        <v>613</v>
      </c>
      <c r="C11" s="59" t="s">
        <v>614</v>
      </c>
      <c r="D11" s="132">
        <f>'Coral Extension data'!F87</f>
        <v>0.3063125</v>
      </c>
      <c r="E11" s="132">
        <f>1.96*'Coral Extension data'!F89</f>
        <v>0.010618843331353628</v>
      </c>
      <c r="F11" s="132">
        <f>'Coral Density data'!G20</f>
        <v>1.92</v>
      </c>
      <c r="G11" s="132">
        <f>1.96*'Coral Density data'!G22</f>
        <v>0</v>
      </c>
      <c r="I11" s="125" t="s">
        <v>1023</v>
      </c>
      <c r="J11" s="128"/>
      <c r="K11" s="127"/>
      <c r="L11" s="125"/>
      <c r="M11" s="135"/>
      <c r="N11" s="134"/>
    </row>
    <row r="12" spans="1:14" ht="16.5">
      <c r="A12" s="55" t="s">
        <v>615</v>
      </c>
      <c r="B12" s="56" t="s">
        <v>616</v>
      </c>
      <c r="C12" s="59" t="s">
        <v>614</v>
      </c>
      <c r="D12" s="132">
        <f>'Coral Extension data'!F87</f>
        <v>0.3063125</v>
      </c>
      <c r="E12" s="132">
        <f>1.96*'Coral Extension data'!F89</f>
        <v>0.010618843331353628</v>
      </c>
      <c r="F12" s="132">
        <f>'Coral Density data'!G30</f>
        <v>1.9475</v>
      </c>
      <c r="G12" s="132">
        <f>1.96*'Coral Density data'!G32</f>
        <v>0.12782020445401684</v>
      </c>
      <c r="I12" s="125"/>
      <c r="J12" s="128"/>
      <c r="K12" s="127"/>
      <c r="L12" s="125"/>
      <c r="M12" s="135"/>
      <c r="N12" s="134"/>
    </row>
    <row r="13" spans="1:14" ht="16.5">
      <c r="A13" s="55" t="s">
        <v>617</v>
      </c>
      <c r="B13" s="56" t="s">
        <v>618</v>
      </c>
      <c r="C13" s="58" t="s">
        <v>619</v>
      </c>
      <c r="D13" s="132">
        <f>'Coral Extension data'!F95</f>
        <v>0.4833333333333333</v>
      </c>
      <c r="E13" s="132">
        <f>1.96*'Coral Extension data'!F97</f>
        <v>0.0065333333333333354</v>
      </c>
      <c r="F13" s="132">
        <f>'Coral Density data'!G35</f>
        <v>2.31</v>
      </c>
      <c r="G13" s="132">
        <f>1.96*'Coral Density data'!G37</f>
        <v>0.2983774120137124</v>
      </c>
      <c r="I13" s="125" t="s">
        <v>1024</v>
      </c>
      <c r="J13" s="128"/>
      <c r="K13" s="127"/>
      <c r="L13" s="125"/>
      <c r="M13" s="135"/>
      <c r="N13" s="134"/>
    </row>
    <row r="14" spans="1:14" ht="16.5">
      <c r="A14" s="55" t="s">
        <v>620</v>
      </c>
      <c r="B14" s="56" t="s">
        <v>621</v>
      </c>
      <c r="C14" s="58" t="s">
        <v>619</v>
      </c>
      <c r="D14" s="132">
        <f>'Coral Extension data'!F95</f>
        <v>0.4833333333333333</v>
      </c>
      <c r="E14" s="132">
        <f>1.96*'Coral Extension data'!F97</f>
        <v>0.0065333333333333354</v>
      </c>
      <c r="F14" s="132">
        <f>'Coral Density data'!G43</f>
        <v>2.135</v>
      </c>
      <c r="G14" s="132">
        <f>1.96*'Coral Density data'!G45</f>
        <v>0.2983774120137124</v>
      </c>
      <c r="I14" s="125" t="s">
        <v>1024</v>
      </c>
      <c r="J14" s="128"/>
      <c r="K14" s="127"/>
      <c r="L14" s="125" t="s">
        <v>1024</v>
      </c>
      <c r="M14" s="135"/>
      <c r="N14" s="134"/>
    </row>
    <row r="15" spans="1:14" ht="16.5">
      <c r="A15" s="55" t="s">
        <v>622</v>
      </c>
      <c r="B15" s="56" t="s">
        <v>623</v>
      </c>
      <c r="C15" s="59" t="s">
        <v>614</v>
      </c>
      <c r="D15" s="132">
        <f>'Coral Extension data'!F87</f>
        <v>0.3063125</v>
      </c>
      <c r="E15" s="132">
        <f>1.96*'Coral Extension data'!F89</f>
        <v>0.010618843331353628</v>
      </c>
      <c r="F15" s="132">
        <f>'Coral Density data'!G30</f>
        <v>1.9475</v>
      </c>
      <c r="G15" s="132">
        <f>1.96*'Coral Density data'!G32</f>
        <v>0.12782020445401684</v>
      </c>
      <c r="I15" s="125" t="s">
        <v>1023</v>
      </c>
      <c r="J15" s="128"/>
      <c r="K15" s="127"/>
      <c r="L15" s="125" t="s">
        <v>1023</v>
      </c>
      <c r="M15" s="135"/>
      <c r="N15" s="134"/>
    </row>
    <row r="16" spans="1:14" ht="16.5">
      <c r="A16" s="55" t="s">
        <v>624</v>
      </c>
      <c r="B16" s="56" t="s">
        <v>625</v>
      </c>
      <c r="C16" s="58" t="s">
        <v>619</v>
      </c>
      <c r="D16" s="132">
        <f>'Coral Extension data'!F95</f>
        <v>0.4833333333333333</v>
      </c>
      <c r="E16" s="132">
        <f>1.96*'Coral Extension data'!F97</f>
        <v>0.0065333333333333354</v>
      </c>
      <c r="F16" s="132">
        <f>'Coral Density data'!G43</f>
        <v>2.135</v>
      </c>
      <c r="G16" s="132">
        <f>1.96*'Coral Density data'!G45</f>
        <v>0.2983774120137124</v>
      </c>
      <c r="I16" s="125"/>
      <c r="J16" s="128"/>
      <c r="K16" s="127"/>
      <c r="L16" s="125"/>
      <c r="M16" s="135"/>
      <c r="N16" s="134"/>
    </row>
    <row r="17" spans="1:14" ht="16.5">
      <c r="A17" s="55" t="s">
        <v>626</v>
      </c>
      <c r="B17" s="56" t="s">
        <v>627</v>
      </c>
      <c r="C17" s="58" t="s">
        <v>628</v>
      </c>
      <c r="D17" s="132">
        <f>'Coral Extension data'!F95</f>
        <v>0.4833333333333333</v>
      </c>
      <c r="E17" s="132">
        <f>1.96*'Coral Extension data'!F97</f>
        <v>0.0065333333333333354</v>
      </c>
      <c r="F17" s="132">
        <f>'Coral Density data'!G43</f>
        <v>2.135</v>
      </c>
      <c r="G17" s="132">
        <f>1.96*'Coral Density data'!G45</f>
        <v>0.2983774120137124</v>
      </c>
      <c r="I17" s="125" t="s">
        <v>1024</v>
      </c>
      <c r="J17" s="128"/>
      <c r="K17" s="127"/>
      <c r="L17" s="125" t="s">
        <v>1024</v>
      </c>
      <c r="M17" s="135"/>
      <c r="N17" s="134"/>
    </row>
    <row r="18" spans="1:14" ht="16.5">
      <c r="A18" s="55" t="s">
        <v>629</v>
      </c>
      <c r="B18" s="56" t="s">
        <v>630</v>
      </c>
      <c r="C18" s="58" t="s">
        <v>619</v>
      </c>
      <c r="D18" s="132">
        <f>'Coral Extension data'!F95</f>
        <v>0.4833333333333333</v>
      </c>
      <c r="E18" s="132">
        <f>1.96*'Coral Extension data'!F97</f>
        <v>0.0065333333333333354</v>
      </c>
      <c r="F18" s="132">
        <f>'Coral Density data'!G49</f>
        <v>2.45</v>
      </c>
      <c r="G18" s="132">
        <f>1.96*'Coral Density data'!G51</f>
        <v>0.019600000000000017</v>
      </c>
      <c r="I18" s="125" t="s">
        <v>1024</v>
      </c>
      <c r="J18" s="128"/>
      <c r="K18" s="127"/>
      <c r="L18" s="125"/>
      <c r="M18" s="135"/>
      <c r="N18" s="134"/>
    </row>
    <row r="19" spans="1:14" ht="16.5">
      <c r="A19" s="60" t="s">
        <v>631</v>
      </c>
      <c r="B19" s="61" t="s">
        <v>632</v>
      </c>
      <c r="C19" s="62" t="s">
        <v>633</v>
      </c>
      <c r="D19" s="138"/>
      <c r="E19" s="138"/>
      <c r="F19" s="138"/>
      <c r="G19" s="138"/>
      <c r="I19" s="125"/>
      <c r="J19" s="128"/>
      <c r="K19" s="127"/>
      <c r="L19" s="125"/>
      <c r="M19" s="135"/>
      <c r="N19" s="134"/>
    </row>
    <row r="20" spans="1:14" ht="16.5">
      <c r="A20" s="55" t="s">
        <v>634</v>
      </c>
      <c r="B20" s="63" t="s">
        <v>635</v>
      </c>
      <c r="C20" s="58" t="s">
        <v>634</v>
      </c>
      <c r="D20" s="139">
        <f>'CCA calcification data'!H46</f>
        <v>0.023502812499999998</v>
      </c>
      <c r="E20" s="140">
        <f>1.96*'CCA calcification data'!H48</f>
        <v>0.008228363222189934</v>
      </c>
      <c r="F20" s="139">
        <v>1</v>
      </c>
      <c r="G20" s="132">
        <v>0</v>
      </c>
      <c r="I20" s="125"/>
      <c r="J20" s="128"/>
      <c r="K20" s="127"/>
      <c r="L20" s="125"/>
      <c r="M20" s="135"/>
      <c r="N20" s="134"/>
    </row>
    <row r="21" spans="1:14" ht="16.5">
      <c r="A21" s="55" t="s">
        <v>636</v>
      </c>
      <c r="B21" s="56" t="s">
        <v>637</v>
      </c>
      <c r="C21" s="58" t="s">
        <v>607</v>
      </c>
      <c r="D21" s="139">
        <f>'Coral Extension data'!F667</f>
        <v>1.931475</v>
      </c>
      <c r="E21" s="132">
        <f>1.96*'Coral Extension data'!G673</f>
        <v>0.1625049946855482</v>
      </c>
      <c r="F21" s="132">
        <f>'Coral Density data'!G242</f>
        <v>1.2966666666666666</v>
      </c>
      <c r="G21" s="132">
        <f>1.96*'Coral Density data'!H248</f>
        <v>0.44282916946982326</v>
      </c>
      <c r="I21" s="125" t="s">
        <v>1028</v>
      </c>
      <c r="J21" s="128"/>
      <c r="K21" s="127"/>
      <c r="L21" s="125" t="s">
        <v>1028</v>
      </c>
      <c r="M21" s="135"/>
      <c r="N21" s="134"/>
    </row>
    <row r="22" spans="1:14" ht="16.5">
      <c r="A22" s="55" t="s">
        <v>638</v>
      </c>
      <c r="B22" s="64" t="s">
        <v>639</v>
      </c>
      <c r="C22" s="58" t="s">
        <v>640</v>
      </c>
      <c r="D22" s="139">
        <f>'Coral Extension data'!F109</f>
        <v>0.6354444444444443</v>
      </c>
      <c r="E22" s="132">
        <f>1.96*'Coral Extension data'!F111</f>
        <v>0.011362418595777912</v>
      </c>
      <c r="F22" s="132">
        <f>'Coral Density data'!G56</f>
        <v>0.7833333333333333</v>
      </c>
      <c r="G22" s="132">
        <f>1.96*'Coral Density data'!G58</f>
        <v>0.13115575134591284</v>
      </c>
      <c r="I22" s="125"/>
      <c r="J22" s="128"/>
      <c r="K22" s="127"/>
      <c r="L22" s="125"/>
      <c r="M22" s="135"/>
      <c r="N22" s="134"/>
    </row>
    <row r="23" spans="1:14" ht="16.5">
      <c r="A23" s="55" t="s">
        <v>641</v>
      </c>
      <c r="B23" s="64" t="s">
        <v>642</v>
      </c>
      <c r="C23" s="58" t="s">
        <v>633</v>
      </c>
      <c r="D23" s="138"/>
      <c r="E23" s="138"/>
      <c r="F23" s="138"/>
      <c r="G23" s="138"/>
      <c r="I23" s="125"/>
      <c r="J23" s="128"/>
      <c r="K23" s="127"/>
      <c r="L23" s="125"/>
      <c r="M23" s="135"/>
      <c r="N23" s="134"/>
    </row>
    <row r="24" spans="1:14" ht="16.5">
      <c r="A24" s="60" t="s">
        <v>643</v>
      </c>
      <c r="B24" s="61" t="s">
        <v>644</v>
      </c>
      <c r="C24" s="62" t="s">
        <v>633</v>
      </c>
      <c r="D24" s="138"/>
      <c r="E24" s="138"/>
      <c r="F24" s="138"/>
      <c r="G24" s="138"/>
      <c r="I24" s="125"/>
      <c r="J24" s="128"/>
      <c r="K24" s="127"/>
      <c r="L24" s="125"/>
      <c r="M24" s="135"/>
      <c r="N24" s="134"/>
    </row>
    <row r="25" spans="1:14" ht="16.5">
      <c r="A25" s="55" t="s">
        <v>645</v>
      </c>
      <c r="B25" s="56" t="s">
        <v>646</v>
      </c>
      <c r="C25" s="62" t="s">
        <v>647</v>
      </c>
      <c r="D25" s="139">
        <f>'Coral Extension data'!F119</f>
        <v>1.1125</v>
      </c>
      <c r="E25" s="132">
        <f>1.96*'Coral Extension data'!F121</f>
        <v>0.06942446054191562</v>
      </c>
      <c r="F25" s="132">
        <f>'Coral Density data'!G244</f>
        <v>1.54940439150867</v>
      </c>
      <c r="G25" s="132">
        <f>1.96*'Coral Density data'!H250</f>
        <v>0.05994781252026425</v>
      </c>
      <c r="I25" s="125"/>
      <c r="J25" s="128"/>
      <c r="K25" s="127"/>
      <c r="L25" s="125" t="s">
        <v>1035</v>
      </c>
      <c r="M25" s="135"/>
      <c r="N25" s="134"/>
    </row>
    <row r="26" spans="1:14" ht="16.5">
      <c r="A26" s="55" t="s">
        <v>648</v>
      </c>
      <c r="B26" s="64" t="s">
        <v>649</v>
      </c>
      <c r="C26" s="62" t="s">
        <v>640</v>
      </c>
      <c r="D26" s="139">
        <f>'Coral Extension data'!F119</f>
        <v>1.1125</v>
      </c>
      <c r="E26" s="132">
        <f>1.96*'Coral Extension data'!F121</f>
        <v>0.06942446054191562</v>
      </c>
      <c r="F26" s="132">
        <f>'Coral Density data'!G62</f>
        <v>2.17</v>
      </c>
      <c r="G26" s="132">
        <f>1.96*'Coral Density data'!G64</f>
        <v>0.2547999999999998</v>
      </c>
      <c r="I26" s="125"/>
      <c r="J26" s="128"/>
      <c r="K26" s="127"/>
      <c r="L26" s="125"/>
      <c r="M26" s="135"/>
      <c r="N26" s="134"/>
    </row>
    <row r="27" spans="1:14" ht="16.5">
      <c r="A27" s="55" t="s">
        <v>650</v>
      </c>
      <c r="B27" s="56" t="s">
        <v>651</v>
      </c>
      <c r="C27" s="62" t="s">
        <v>640</v>
      </c>
      <c r="D27" s="139">
        <f>'Coral Extension data'!F142</f>
        <v>0.40800000000000003</v>
      </c>
      <c r="E27" s="132">
        <f>1.96*'Coral Extension data'!F144</f>
        <v>0.004569296257366305</v>
      </c>
      <c r="F27" s="132">
        <f>'Coral Density data'!G71</f>
        <v>1.43</v>
      </c>
      <c r="G27" s="132">
        <f>1.96*'Coral Density data'!G73</f>
        <v>0.14601671137236355</v>
      </c>
      <c r="I27" s="125"/>
      <c r="J27" s="128"/>
      <c r="K27" s="127"/>
      <c r="L27" s="125"/>
      <c r="M27" s="135"/>
      <c r="N27" s="134"/>
    </row>
    <row r="28" spans="1:14" ht="16.5">
      <c r="A28" s="55" t="s">
        <v>652</v>
      </c>
      <c r="B28" s="56" t="s">
        <v>653</v>
      </c>
      <c r="C28" s="62" t="s">
        <v>607</v>
      </c>
      <c r="D28" s="139">
        <f>'Coral Extension data'!F148</f>
        <v>0.7</v>
      </c>
      <c r="E28" s="132">
        <f>1.96*'Coral Extension data'!F150</f>
        <v>0</v>
      </c>
      <c r="F28" s="132">
        <f>'Coral Density data'!G76</f>
        <v>1.3</v>
      </c>
      <c r="G28" s="132">
        <f>1.96*'Coral Density data'!G78</f>
        <v>0</v>
      </c>
      <c r="I28" s="125"/>
      <c r="J28" s="128"/>
      <c r="K28" s="127"/>
      <c r="L28" s="125"/>
      <c r="M28" s="135"/>
      <c r="N28" s="134"/>
    </row>
    <row r="29" spans="1:14" ht="16.5">
      <c r="A29" s="55" t="s">
        <v>654</v>
      </c>
      <c r="B29" s="56" t="s">
        <v>655</v>
      </c>
      <c r="C29" s="62" t="s">
        <v>656</v>
      </c>
      <c r="D29" s="139">
        <f>'Coral Extension data'!F154</f>
        <v>0.5</v>
      </c>
      <c r="E29" s="132">
        <f>1.96*'Coral Extension data'!F156</f>
        <v>0</v>
      </c>
      <c r="F29" s="132">
        <f>'Coral Density data'!G244</f>
        <v>1.54940439150867</v>
      </c>
      <c r="G29" s="132">
        <f>1.96*'Coral Density data'!H250</f>
        <v>0.05994781252026425</v>
      </c>
      <c r="I29" s="125"/>
      <c r="J29" s="128"/>
      <c r="K29" s="127"/>
      <c r="L29" s="125" t="s">
        <v>1035</v>
      </c>
      <c r="M29" s="135"/>
      <c r="N29" s="134"/>
    </row>
    <row r="30" spans="1:14" ht="16.5">
      <c r="A30" s="60" t="s">
        <v>657</v>
      </c>
      <c r="B30" s="65" t="s">
        <v>658</v>
      </c>
      <c r="C30" s="62" t="s">
        <v>633</v>
      </c>
      <c r="D30" s="138"/>
      <c r="E30" s="138"/>
      <c r="F30" s="138"/>
      <c r="G30" s="138"/>
      <c r="I30" s="125"/>
      <c r="J30" s="128"/>
      <c r="K30" s="127"/>
      <c r="L30" s="125"/>
      <c r="M30" s="135"/>
      <c r="N30" s="134"/>
    </row>
    <row r="31" spans="1:14" ht="16.5">
      <c r="A31" s="55" t="s">
        <v>659</v>
      </c>
      <c r="B31" s="63" t="s">
        <v>660</v>
      </c>
      <c r="C31" s="62" t="s">
        <v>607</v>
      </c>
      <c r="D31" s="132">
        <f>'Coral Extension data'!F667</f>
        <v>1.931475</v>
      </c>
      <c r="E31" s="132">
        <f>1.96*'Coral Extension data'!G672</f>
        <v>0.8144726886119581</v>
      </c>
      <c r="F31" s="132">
        <f>'Coral Density data'!G242</f>
        <v>1.2966666666666666</v>
      </c>
      <c r="G31" s="132">
        <f>1.96*'Coral Density data'!H248</f>
        <v>0.44282916946982326</v>
      </c>
      <c r="I31" s="125"/>
      <c r="J31" s="128"/>
      <c r="K31" s="127"/>
      <c r="L31" s="125"/>
      <c r="M31" s="135"/>
      <c r="N31" s="134"/>
    </row>
    <row r="32" spans="1:14" ht="16.5">
      <c r="A32" s="55" t="s">
        <v>661</v>
      </c>
      <c r="B32" s="63" t="s">
        <v>662</v>
      </c>
      <c r="C32" s="62" t="s">
        <v>663</v>
      </c>
      <c r="D32" s="132">
        <f>'Coral Extension data'!F668</f>
        <v>0.3063125</v>
      </c>
      <c r="E32" s="132">
        <f>1.96*'Coral Extension data'!G674</f>
        <v>0.010618843331353628</v>
      </c>
      <c r="F32" s="132">
        <f>'Coral Density data'!G243</f>
        <v>1.9475</v>
      </c>
      <c r="G32" s="132">
        <f>1.96*'Coral Density data'!H249</f>
        <v>0.12782020445401684</v>
      </c>
      <c r="I32" s="125"/>
      <c r="J32" s="128"/>
      <c r="K32" s="127"/>
      <c r="L32" s="125"/>
      <c r="M32" s="135"/>
      <c r="N32" s="134"/>
    </row>
    <row r="33" spans="1:14" ht="16.5">
      <c r="A33" s="55" t="s">
        <v>664</v>
      </c>
      <c r="B33" s="66" t="s">
        <v>665</v>
      </c>
      <c r="C33" s="62" t="s">
        <v>640</v>
      </c>
      <c r="D33" s="132">
        <f>'Coral Extension data'!F669</f>
        <v>0.5065011497327904</v>
      </c>
      <c r="E33" s="132">
        <f>1.96*'Coral Extension data'!G675</f>
        <v>0.023702088544606842</v>
      </c>
      <c r="F33" s="132">
        <f>'Coral Density data'!G244</f>
        <v>1.54940439150867</v>
      </c>
      <c r="G33" s="132">
        <f>1.96*'Coral Density data'!H250</f>
        <v>0.05994781252026425</v>
      </c>
      <c r="I33" s="125"/>
      <c r="J33" s="128"/>
      <c r="K33" s="127"/>
      <c r="L33" s="125"/>
      <c r="M33" s="135"/>
      <c r="N33" s="134"/>
    </row>
    <row r="34" spans="1:14" ht="16.5">
      <c r="A34" s="55" t="s">
        <v>666</v>
      </c>
      <c r="B34" s="66" t="s">
        <v>667</v>
      </c>
      <c r="C34" s="62" t="s">
        <v>619</v>
      </c>
      <c r="D34" s="132">
        <f>'Coral Extension data'!F670</f>
        <v>4.833333333333333</v>
      </c>
      <c r="E34" s="132">
        <f>1.96*'Coral Extension data'!G676</f>
        <v>0.6533333333333334</v>
      </c>
      <c r="F34" s="132">
        <f>'Coral Density data'!G245</f>
        <v>2.26625</v>
      </c>
      <c r="G34" s="132">
        <f>1.96*'Coral Density data'!H251</f>
        <v>0.10490171276229697</v>
      </c>
      <c r="I34" s="125"/>
      <c r="J34" s="128"/>
      <c r="K34" s="127"/>
      <c r="L34" s="125"/>
      <c r="M34" s="135"/>
      <c r="N34" s="134"/>
    </row>
    <row r="35" spans="1:14" ht="16.5">
      <c r="A35" s="55" t="s">
        <v>668</v>
      </c>
      <c r="B35" s="64" t="s">
        <v>669</v>
      </c>
      <c r="C35" s="62" t="s">
        <v>619</v>
      </c>
      <c r="D35" s="132">
        <f>'Coral Extension data'!F670</f>
        <v>4.833333333333333</v>
      </c>
      <c r="E35" s="132">
        <f>1.96*'Coral Extension data'!G676</f>
        <v>0.6533333333333334</v>
      </c>
      <c r="F35" s="132">
        <f>'Coral Density data'!G85</f>
        <v>2.17</v>
      </c>
      <c r="G35" s="132">
        <f>1.96*'Coral Density data'!G87</f>
        <v>0.1401091574451863</v>
      </c>
      <c r="I35" s="125" t="s">
        <v>1029</v>
      </c>
      <c r="J35" s="128"/>
      <c r="K35" s="127"/>
      <c r="L35" s="125"/>
      <c r="M35" s="135"/>
      <c r="N35" s="134"/>
    </row>
    <row r="36" spans="1:14" ht="16.5">
      <c r="A36" s="55" t="s">
        <v>670</v>
      </c>
      <c r="B36" s="64" t="s">
        <v>671</v>
      </c>
      <c r="C36" s="62" t="s">
        <v>640</v>
      </c>
      <c r="D36" s="132">
        <f>'Coral Extension data'!F160</f>
        <v>0.275</v>
      </c>
      <c r="E36" s="132">
        <f>1.96*'Coral Extension data'!F162</f>
        <v>0</v>
      </c>
      <c r="F36" s="132">
        <f>'Coral Density data'!G244</f>
        <v>1.54940439150867</v>
      </c>
      <c r="G36" s="132">
        <f>1.96*'Coral Density data'!H250</f>
        <v>0.05994781252026425</v>
      </c>
      <c r="I36" s="125"/>
      <c r="J36" s="128"/>
      <c r="K36" s="127"/>
      <c r="L36" s="125" t="s">
        <v>1035</v>
      </c>
      <c r="M36" s="135"/>
      <c r="N36" s="134"/>
    </row>
    <row r="37" spans="1:14" ht="16.5">
      <c r="A37" s="55" t="s">
        <v>672</v>
      </c>
      <c r="B37" s="64" t="s">
        <v>673</v>
      </c>
      <c r="C37" s="62" t="s">
        <v>640</v>
      </c>
      <c r="D37" s="132">
        <f>'Coral Extension data'!F166</f>
        <v>0.5</v>
      </c>
      <c r="E37" s="132">
        <f>1.96*'Coral Extension data'!F168</f>
        <v>0</v>
      </c>
      <c r="F37" s="132">
        <f>'Coral Density data'!G244</f>
        <v>1.54940439150867</v>
      </c>
      <c r="G37" s="132">
        <f>1.96*'Coral Density data'!H250</f>
        <v>0.05994781252026425</v>
      </c>
      <c r="I37" s="125"/>
      <c r="J37" s="128"/>
      <c r="K37" s="127"/>
      <c r="L37" s="125" t="s">
        <v>1035</v>
      </c>
      <c r="M37" s="135"/>
      <c r="N37" s="134"/>
    </row>
    <row r="38" spans="1:14" ht="16.5">
      <c r="A38" s="55" t="s">
        <v>674</v>
      </c>
      <c r="B38" s="66" t="s">
        <v>675</v>
      </c>
      <c r="C38" s="62" t="s">
        <v>633</v>
      </c>
      <c r="D38" s="138"/>
      <c r="E38" s="138"/>
      <c r="F38" s="138"/>
      <c r="G38" s="138"/>
      <c r="I38" s="125"/>
      <c r="J38" s="128"/>
      <c r="K38" s="127"/>
      <c r="L38" s="125"/>
      <c r="M38" s="135"/>
      <c r="N38" s="134"/>
    </row>
    <row r="39" spans="1:14" ht="16.5">
      <c r="A39" s="55" t="s">
        <v>676</v>
      </c>
      <c r="B39" s="66" t="s">
        <v>677</v>
      </c>
      <c r="C39" s="62" t="s">
        <v>633</v>
      </c>
      <c r="D39" s="138"/>
      <c r="E39" s="138"/>
      <c r="F39" s="138"/>
      <c r="G39" s="138"/>
      <c r="I39" s="125"/>
      <c r="J39" s="128"/>
      <c r="K39" s="127"/>
      <c r="L39" s="125"/>
      <c r="M39" s="135"/>
      <c r="N39" s="134"/>
    </row>
    <row r="40" spans="1:14" ht="16.5">
      <c r="A40" s="55" t="s">
        <v>678</v>
      </c>
      <c r="B40" s="66" t="s">
        <v>679</v>
      </c>
      <c r="C40" s="62" t="s">
        <v>634</v>
      </c>
      <c r="D40" s="138"/>
      <c r="E40" s="138"/>
      <c r="F40" s="138"/>
      <c r="G40" s="138"/>
      <c r="I40" s="125"/>
      <c r="J40" s="128"/>
      <c r="K40" s="127"/>
      <c r="L40" s="125"/>
      <c r="M40" s="135"/>
      <c r="N40" s="134"/>
    </row>
    <row r="41" spans="1:14" ht="16.5">
      <c r="A41" s="55" t="s">
        <v>680</v>
      </c>
      <c r="B41" s="56" t="s">
        <v>681</v>
      </c>
      <c r="C41" s="62" t="s">
        <v>607</v>
      </c>
      <c r="D41" s="132">
        <f>'Coral Extension data'!F667</f>
        <v>1.931475</v>
      </c>
      <c r="E41" s="132">
        <f>1.96*'Coral Extension data'!G673</f>
        <v>0.1625049946855482</v>
      </c>
      <c r="F41" s="132">
        <f>'Coral Density data'!G242</f>
        <v>1.2966666666666666</v>
      </c>
      <c r="G41" s="132">
        <f>1.96*'Coral Density data'!H248</f>
        <v>0.44282916946982326</v>
      </c>
      <c r="I41" s="125" t="s">
        <v>1028</v>
      </c>
      <c r="J41" s="128"/>
      <c r="K41" s="127"/>
      <c r="L41" s="125" t="s">
        <v>1028</v>
      </c>
      <c r="M41" s="135"/>
      <c r="N41" s="134"/>
    </row>
    <row r="42" spans="1:14" ht="16.5">
      <c r="A42" s="55" t="s">
        <v>682</v>
      </c>
      <c r="B42" s="56" t="s">
        <v>683</v>
      </c>
      <c r="C42" s="62" t="s">
        <v>607</v>
      </c>
      <c r="D42" s="132">
        <f>'Coral Extension data'!F172</f>
        <v>2.4</v>
      </c>
      <c r="E42" s="132">
        <f>1.96*'Coral Extension data'!F174</f>
        <v>0</v>
      </c>
      <c r="F42" s="132">
        <f>'Coral Density data'!G242</f>
        <v>1.2966666666666666</v>
      </c>
      <c r="G42" s="132">
        <f>1.96*'Coral Density data'!H248</f>
        <v>0.44282916946982326</v>
      </c>
      <c r="I42" s="125"/>
      <c r="J42" s="128"/>
      <c r="K42" s="127"/>
      <c r="L42" s="125" t="s">
        <v>1028</v>
      </c>
      <c r="M42" s="135"/>
      <c r="N42" s="134"/>
    </row>
    <row r="43" spans="1:14" ht="16.5">
      <c r="A43" s="60" t="s">
        <v>684</v>
      </c>
      <c r="B43" s="64" t="s">
        <v>685</v>
      </c>
      <c r="C43" s="62" t="s">
        <v>607</v>
      </c>
      <c r="D43" s="132">
        <f>'Coral Extension data'!F181</f>
        <v>1.5100000000000002</v>
      </c>
      <c r="E43" s="132">
        <f>1.96*'Coral Extension data'!F183</f>
        <v>0.05956809436826614</v>
      </c>
      <c r="F43" s="132">
        <f>'Coral Density data'!G91</f>
        <v>1.66</v>
      </c>
      <c r="G43" s="132">
        <f>1.96*'Coral Density data'!G93</f>
        <v>0.03920000000000003</v>
      </c>
      <c r="I43" s="125"/>
      <c r="J43" s="128"/>
      <c r="K43" s="127"/>
      <c r="L43" s="125"/>
      <c r="M43" s="135"/>
      <c r="N43" s="134"/>
    </row>
    <row r="44" spans="1:14" ht="16.5">
      <c r="A44" s="55" t="s">
        <v>686</v>
      </c>
      <c r="B44" s="56" t="s">
        <v>687</v>
      </c>
      <c r="C44" s="62" t="s">
        <v>607</v>
      </c>
      <c r="D44" s="132">
        <f>'Coral Extension data'!F667</f>
        <v>1.931475</v>
      </c>
      <c r="E44" s="132">
        <f>1.96*'Coral Extension data'!G673</f>
        <v>0.1625049946855482</v>
      </c>
      <c r="F44" s="132">
        <f>'Coral Density data'!G242</f>
        <v>1.2966666666666666</v>
      </c>
      <c r="G44" s="132">
        <f>1.96*'Coral Density data'!H248</f>
        <v>0.44282916946982326</v>
      </c>
      <c r="I44" s="125" t="s">
        <v>1028</v>
      </c>
      <c r="J44" s="128"/>
      <c r="K44" s="127"/>
      <c r="L44" s="125" t="s">
        <v>1028</v>
      </c>
      <c r="M44" s="135"/>
      <c r="N44" s="134"/>
    </row>
    <row r="45" spans="1:14" ht="16.5">
      <c r="A45" s="55" t="s">
        <v>688</v>
      </c>
      <c r="B45" s="64" t="s">
        <v>689</v>
      </c>
      <c r="C45" s="59" t="s">
        <v>614</v>
      </c>
      <c r="D45" s="132">
        <f>'Coral Extension data'!F668</f>
        <v>0.3063125</v>
      </c>
      <c r="E45" s="132">
        <f>1.96*'Coral Extension data'!G674</f>
        <v>0.010618843331353628</v>
      </c>
      <c r="F45" s="132">
        <f>'Coral Density data'!G243</f>
        <v>1.9475</v>
      </c>
      <c r="G45" s="132">
        <f>1.96*'Coral Density data'!H249</f>
        <v>0.12782020445401684</v>
      </c>
      <c r="I45" s="125" t="s">
        <v>1030</v>
      </c>
      <c r="J45" s="128"/>
      <c r="K45" s="127"/>
      <c r="L45" s="125" t="s">
        <v>1030</v>
      </c>
      <c r="M45" s="135"/>
      <c r="N45" s="134"/>
    </row>
    <row r="46" spans="1:14" ht="16.5">
      <c r="A46" s="55" t="s">
        <v>690</v>
      </c>
      <c r="B46" s="56" t="s">
        <v>691</v>
      </c>
      <c r="C46" s="62" t="s">
        <v>607</v>
      </c>
      <c r="D46" s="132">
        <f>'Coral Extension data'!F667</f>
        <v>1.931475</v>
      </c>
      <c r="E46" s="132">
        <f>1.96*'Coral Extension data'!G673</f>
        <v>0.1625049946855482</v>
      </c>
      <c r="F46" s="132">
        <f>'Coral Density data'!G242</f>
        <v>1.2966666666666666</v>
      </c>
      <c r="G46" s="132">
        <f>1.96*'Coral Density data'!H248</f>
        <v>0.44282916946982326</v>
      </c>
      <c r="I46" s="125" t="s">
        <v>1028</v>
      </c>
      <c r="J46" s="128"/>
      <c r="K46" s="127"/>
      <c r="L46" s="125" t="s">
        <v>1028</v>
      </c>
      <c r="M46" s="135"/>
      <c r="N46" s="134"/>
    </row>
    <row r="47" spans="1:14" ht="16.5">
      <c r="A47" s="55" t="s">
        <v>692</v>
      </c>
      <c r="B47" s="56" t="s">
        <v>693</v>
      </c>
      <c r="C47" s="59" t="s">
        <v>614</v>
      </c>
      <c r="D47" s="132">
        <f>'Coral Extension data'!F668</f>
        <v>0.3063125</v>
      </c>
      <c r="E47" s="132">
        <f>1.96*'Coral Extension data'!G674</f>
        <v>0.010618843331353628</v>
      </c>
      <c r="F47" s="132">
        <f>'Coral Density data'!G243</f>
        <v>1.9475</v>
      </c>
      <c r="G47" s="132">
        <f>1.96*'Coral Density data'!H249</f>
        <v>0.12782020445401684</v>
      </c>
      <c r="I47" s="125" t="s">
        <v>1030</v>
      </c>
      <c r="J47" s="128"/>
      <c r="K47" s="127"/>
      <c r="L47" s="125" t="s">
        <v>1030</v>
      </c>
      <c r="M47" s="135"/>
      <c r="N47" s="134"/>
    </row>
    <row r="48" spans="1:14" ht="16.5">
      <c r="A48" s="55" t="s">
        <v>694</v>
      </c>
      <c r="B48" s="56" t="s">
        <v>695</v>
      </c>
      <c r="C48" s="59" t="s">
        <v>614</v>
      </c>
      <c r="D48" s="132">
        <f>'Coral Extension data'!F668</f>
        <v>0.3063125</v>
      </c>
      <c r="E48" s="132">
        <f>1.96*'Coral Extension data'!G674</f>
        <v>0.010618843331353628</v>
      </c>
      <c r="F48" s="132">
        <f>'Coral Density data'!G243</f>
        <v>1.9475</v>
      </c>
      <c r="G48" s="132">
        <f>1.96*'Coral Density data'!H249</f>
        <v>0.12782020445401684</v>
      </c>
      <c r="I48" s="125" t="s">
        <v>1030</v>
      </c>
      <c r="J48" s="128"/>
      <c r="K48" s="127"/>
      <c r="L48" s="125" t="s">
        <v>1030</v>
      </c>
      <c r="M48" s="135"/>
      <c r="N48" s="134"/>
    </row>
    <row r="49" spans="1:14" ht="16.5">
      <c r="A49" s="55" t="s">
        <v>696</v>
      </c>
      <c r="B49" s="56" t="s">
        <v>697</v>
      </c>
      <c r="C49" s="62" t="s">
        <v>698</v>
      </c>
      <c r="D49" s="132">
        <f>'Coral Extension data'!F189</f>
        <v>0.8423333333333334</v>
      </c>
      <c r="E49" s="132">
        <f>1.96*'Coral Extension data'!F191</f>
        <v>0.014908173388372461</v>
      </c>
      <c r="F49" s="132">
        <f>'Coral Density data'!G244</f>
        <v>1.54940439150867</v>
      </c>
      <c r="G49" s="132">
        <f>1.96*'Coral Density data'!H250</f>
        <v>0.05994781252026425</v>
      </c>
      <c r="I49" s="125"/>
      <c r="J49" s="128"/>
      <c r="K49" s="127"/>
      <c r="L49" s="125" t="s">
        <v>1035</v>
      </c>
      <c r="M49" s="135"/>
      <c r="N49" s="134"/>
    </row>
    <row r="50" spans="1:14" ht="16.5">
      <c r="A50" s="55" t="s">
        <v>699</v>
      </c>
      <c r="B50" s="56" t="s">
        <v>700</v>
      </c>
      <c r="C50" s="62" t="s">
        <v>698</v>
      </c>
      <c r="D50" s="132">
        <f>'Coral Extension data'!F199</f>
        <v>0.11460000000000001</v>
      </c>
      <c r="E50" s="132">
        <f>1.96*'Coral Extension data'!F201</f>
        <v>0.0012861543297753915</v>
      </c>
      <c r="F50" s="132">
        <f>'Coral Density data'!G244</f>
        <v>1.54940439150867</v>
      </c>
      <c r="G50" s="132">
        <f>1.96*'Coral Density data'!H250</f>
        <v>0.05994781252026425</v>
      </c>
      <c r="I50" s="125"/>
      <c r="J50" s="128"/>
      <c r="K50" s="127"/>
      <c r="L50" s="125" t="s">
        <v>1035</v>
      </c>
      <c r="M50" s="135"/>
      <c r="N50" s="134"/>
    </row>
    <row r="51" spans="1:14" ht="16.5">
      <c r="A51" s="55" t="s">
        <v>701</v>
      </c>
      <c r="B51" s="56" t="s">
        <v>702</v>
      </c>
      <c r="C51" s="62" t="s">
        <v>698</v>
      </c>
      <c r="D51" s="132">
        <f>'Coral Extension data'!F199</f>
        <v>0.11460000000000001</v>
      </c>
      <c r="E51" s="132">
        <f>1.96*'Coral Extension data'!F201</f>
        <v>0.0012861543297753915</v>
      </c>
      <c r="F51" s="132">
        <f>'Coral Density data'!G244</f>
        <v>1.54940439150867</v>
      </c>
      <c r="G51" s="132">
        <f>1.96*'Coral Density data'!H250</f>
        <v>0.05994781252026425</v>
      </c>
      <c r="I51" s="125"/>
      <c r="J51" s="128"/>
      <c r="K51" s="127"/>
      <c r="L51" s="125" t="s">
        <v>1035</v>
      </c>
      <c r="M51" s="135"/>
      <c r="N51" s="134"/>
    </row>
    <row r="52" spans="1:14" ht="16.5">
      <c r="A52" s="55" t="s">
        <v>703</v>
      </c>
      <c r="B52" s="56" t="s">
        <v>704</v>
      </c>
      <c r="C52" s="62" t="s">
        <v>640</v>
      </c>
      <c r="D52" s="132">
        <f>'Coral Extension data'!F199</f>
        <v>0.11460000000000001</v>
      </c>
      <c r="E52" s="132">
        <f>1.96*'Coral Extension data'!F201</f>
        <v>0.0012861543297753915</v>
      </c>
      <c r="F52" s="132">
        <f>'Coral Density data'!G96</f>
        <v>1.9</v>
      </c>
      <c r="G52" s="132">
        <f>1.96*'Coral Density data'!G98</f>
        <v>0</v>
      </c>
      <c r="I52" s="125"/>
      <c r="J52" s="128"/>
      <c r="K52" s="127"/>
      <c r="L52" s="125"/>
      <c r="M52" s="135"/>
      <c r="N52" s="134"/>
    </row>
    <row r="53" spans="1:14" ht="16.5">
      <c r="A53" s="55" t="s">
        <v>705</v>
      </c>
      <c r="B53" s="56" t="s">
        <v>706</v>
      </c>
      <c r="C53" s="62" t="s">
        <v>607</v>
      </c>
      <c r="D53" s="132">
        <f>'Coral Extension data'!F205</f>
        <v>0.515</v>
      </c>
      <c r="E53" s="132">
        <f>1.96*'Coral Extension data'!F207</f>
        <v>0</v>
      </c>
      <c r="F53" s="132">
        <f>'Coral Density data'!G101</f>
        <v>1.51</v>
      </c>
      <c r="G53" s="132">
        <f>1.96*'Coral Density data'!G103</f>
        <v>0</v>
      </c>
      <c r="I53" s="125"/>
      <c r="J53" s="128"/>
      <c r="K53" s="127"/>
      <c r="L53" s="125"/>
      <c r="M53" s="135"/>
      <c r="N53" s="134"/>
    </row>
    <row r="54" spans="1:14" ht="16.5">
      <c r="A54" s="55" t="s">
        <v>707</v>
      </c>
      <c r="B54" s="56" t="s">
        <v>708</v>
      </c>
      <c r="C54" s="62" t="s">
        <v>607</v>
      </c>
      <c r="D54" s="132">
        <f>'Coral Extension data'!F213</f>
        <v>1.5733333333333335</v>
      </c>
      <c r="E54" s="132">
        <f>1.96*'Coral Extension data'!F215</f>
        <v>0.08214351452048896</v>
      </c>
      <c r="F54" s="132">
        <f>'Coral Density data'!G101</f>
        <v>1.51</v>
      </c>
      <c r="G54" s="132">
        <f>1.96*'Coral Density data'!G103</f>
        <v>0</v>
      </c>
      <c r="I54" s="125"/>
      <c r="J54" s="128"/>
      <c r="K54" s="127"/>
      <c r="L54" s="125"/>
      <c r="M54" s="135"/>
      <c r="N54" s="134"/>
    </row>
    <row r="55" spans="1:14" ht="16.5">
      <c r="A55" s="55" t="s">
        <v>709</v>
      </c>
      <c r="B55" s="56" t="s">
        <v>710</v>
      </c>
      <c r="C55" s="62" t="s">
        <v>607</v>
      </c>
      <c r="D55" s="132">
        <f>'Coral Extension data'!F213</f>
        <v>1.5733333333333335</v>
      </c>
      <c r="E55" s="132">
        <f>1.96*'Coral Extension data'!F215</f>
        <v>0.08214351452048896</v>
      </c>
      <c r="F55" s="132">
        <f>'Coral Density data'!G101</f>
        <v>1.51</v>
      </c>
      <c r="G55" s="132">
        <f>1.96*'Coral Density data'!G103</f>
        <v>0</v>
      </c>
      <c r="I55" s="125"/>
      <c r="J55" s="128"/>
      <c r="K55" s="127"/>
      <c r="L55" s="125"/>
      <c r="M55" s="135"/>
      <c r="N55" s="134"/>
    </row>
    <row r="56" spans="1:14" ht="16.5">
      <c r="A56" s="55" t="s">
        <v>711</v>
      </c>
      <c r="B56" s="56" t="s">
        <v>712</v>
      </c>
      <c r="C56" s="62" t="s">
        <v>663</v>
      </c>
      <c r="D56" s="132">
        <f>'Coral Extension data'!F213</f>
        <v>1.5733333333333335</v>
      </c>
      <c r="E56" s="132">
        <f>1.96*'Coral Extension data'!F215</f>
        <v>0.08214351452048896</v>
      </c>
      <c r="F56" s="132">
        <f>'Coral Density data'!G101</f>
        <v>1.51</v>
      </c>
      <c r="G56" s="132">
        <f>1.96*'Coral Density data'!G103</f>
        <v>0</v>
      </c>
      <c r="I56" s="125"/>
      <c r="J56" s="128"/>
      <c r="K56" s="127"/>
      <c r="L56" s="125"/>
      <c r="M56" s="135"/>
      <c r="N56" s="134"/>
    </row>
    <row r="57" spans="1:14" ht="16.5">
      <c r="A57" s="55" t="s">
        <v>713</v>
      </c>
      <c r="B57" s="56" t="s">
        <v>714</v>
      </c>
      <c r="C57" s="62" t="s">
        <v>640</v>
      </c>
      <c r="D57" s="132">
        <f>'Coral Extension data'!F230</f>
        <v>0.37899999999999995</v>
      </c>
      <c r="E57" s="132">
        <f>1.96*'Coral Extension data'!F232</f>
        <v>0.00961708199932902</v>
      </c>
      <c r="F57" s="132">
        <f>'Coral Density data'!G107</f>
        <v>1.635</v>
      </c>
      <c r="G57" s="132">
        <f>1.96*'Coral Density data'!G109</f>
        <v>0.06859999999999984</v>
      </c>
      <c r="I57" s="125"/>
      <c r="J57" s="128"/>
      <c r="K57" s="127"/>
      <c r="L57" s="125"/>
      <c r="M57" s="135"/>
      <c r="N57" s="134"/>
    </row>
    <row r="58" spans="1:14" ht="16.5">
      <c r="A58" s="55" t="s">
        <v>715</v>
      </c>
      <c r="B58" s="56" t="s">
        <v>716</v>
      </c>
      <c r="C58" s="62" t="s">
        <v>656</v>
      </c>
      <c r="D58" s="132">
        <f>'Coral Extension data'!F669</f>
        <v>0.5065011497327904</v>
      </c>
      <c r="E58" s="132">
        <f>1.96*'Coral Extension data'!G675</f>
        <v>0.023702088544606842</v>
      </c>
      <c r="F58" s="132">
        <f>'Coral Density data'!G244</f>
        <v>1.54940439150867</v>
      </c>
      <c r="G58" s="132">
        <f>1.96*'Coral Density data'!H250</f>
        <v>0.05994781252026425</v>
      </c>
      <c r="I58" s="125" t="s">
        <v>1031</v>
      </c>
      <c r="J58" s="128"/>
      <c r="K58" s="127"/>
      <c r="L58" s="125" t="s">
        <v>1035</v>
      </c>
      <c r="M58" s="135"/>
      <c r="N58" s="134"/>
    </row>
    <row r="59" spans="1:14" ht="16.5">
      <c r="A59" s="55" t="s">
        <v>717</v>
      </c>
      <c r="B59" s="56" t="s">
        <v>718</v>
      </c>
      <c r="C59" s="62" t="s">
        <v>619</v>
      </c>
      <c r="D59" s="132">
        <f>'Coral Extension data'!F670</f>
        <v>4.833333333333333</v>
      </c>
      <c r="E59" s="132">
        <f>1.96*'Coral Extension data'!G676</f>
        <v>0.6533333333333334</v>
      </c>
      <c r="F59" s="132">
        <f>'Coral Density data'!G245</f>
        <v>2.26625</v>
      </c>
      <c r="G59" s="132">
        <f>1.96*'Coral Density data'!H251</f>
        <v>0.10490171276229697</v>
      </c>
      <c r="I59" s="125" t="s">
        <v>1032</v>
      </c>
      <c r="J59" s="128"/>
      <c r="K59" s="127"/>
      <c r="L59" s="125" t="s">
        <v>1032</v>
      </c>
      <c r="M59" s="135"/>
      <c r="N59" s="134"/>
    </row>
    <row r="60" spans="1:14" ht="16.5">
      <c r="A60" s="55" t="s">
        <v>719</v>
      </c>
      <c r="B60" s="56" t="s">
        <v>720</v>
      </c>
      <c r="C60" s="62" t="s">
        <v>619</v>
      </c>
      <c r="D60" s="132">
        <f>'Coral Extension data'!F670</f>
        <v>4.833333333333333</v>
      </c>
      <c r="E60" s="132">
        <f>1.96*'Coral Extension data'!G676</f>
        <v>0.6533333333333334</v>
      </c>
      <c r="F60" s="132">
        <f>'Coral Density data'!G245</f>
        <v>2.26625</v>
      </c>
      <c r="G60" s="132">
        <f>1.96*'Coral Density data'!H251</f>
        <v>0.10490171276229697</v>
      </c>
      <c r="I60" s="125" t="s">
        <v>1032</v>
      </c>
      <c r="J60" s="128"/>
      <c r="K60" s="127"/>
      <c r="L60" s="125" t="s">
        <v>1032</v>
      </c>
      <c r="M60" s="135"/>
      <c r="N60" s="134"/>
    </row>
    <row r="61" spans="1:14" ht="16.5">
      <c r="A61" s="55" t="s">
        <v>721</v>
      </c>
      <c r="B61" s="56" t="s">
        <v>722</v>
      </c>
      <c r="C61" s="62" t="s">
        <v>619</v>
      </c>
      <c r="D61" s="132">
        <f>'Coral Extension data'!F670</f>
        <v>4.833333333333333</v>
      </c>
      <c r="E61" s="132">
        <f>1.96*'Coral Extension data'!G676</f>
        <v>0.6533333333333334</v>
      </c>
      <c r="F61" s="132">
        <f>'Coral Density data'!G245</f>
        <v>2.26625</v>
      </c>
      <c r="G61" s="132">
        <f>1.96*'Coral Density data'!H251</f>
        <v>0.10490171276229697</v>
      </c>
      <c r="I61" s="125" t="s">
        <v>1032</v>
      </c>
      <c r="J61" s="128"/>
      <c r="K61" s="127"/>
      <c r="L61" s="125" t="s">
        <v>1032</v>
      </c>
      <c r="M61" s="135"/>
      <c r="N61" s="134"/>
    </row>
    <row r="62" spans="1:14" ht="16.5">
      <c r="A62" s="55" t="s">
        <v>723</v>
      </c>
      <c r="B62" s="56" t="s">
        <v>724</v>
      </c>
      <c r="C62" s="62" t="s">
        <v>619</v>
      </c>
      <c r="D62" s="132">
        <f>'Coral Extension data'!F670</f>
        <v>4.833333333333333</v>
      </c>
      <c r="E62" s="132">
        <f>1.96*'Coral Extension data'!G676</f>
        <v>0.6533333333333334</v>
      </c>
      <c r="F62" s="132">
        <f>'Coral Density data'!G245</f>
        <v>2.26625</v>
      </c>
      <c r="G62" s="132">
        <f>1.96*'Coral Density data'!H251</f>
        <v>0.10490171276229697</v>
      </c>
      <c r="I62" s="125" t="s">
        <v>1032</v>
      </c>
      <c r="J62" s="128"/>
      <c r="K62" s="127"/>
      <c r="L62" s="125" t="s">
        <v>1032</v>
      </c>
      <c r="M62" s="135"/>
      <c r="N62" s="134"/>
    </row>
    <row r="63" spans="1:14" ht="16.5">
      <c r="A63" s="55" t="s">
        <v>725</v>
      </c>
      <c r="B63" s="56" t="s">
        <v>726</v>
      </c>
      <c r="C63" s="62" t="s">
        <v>656</v>
      </c>
      <c r="D63" s="132">
        <f>'Coral Extension data'!F669</f>
        <v>0.5065011497327904</v>
      </c>
      <c r="E63" s="132">
        <f>1.96*'Coral Extension data'!G675</f>
        <v>0.023702088544606842</v>
      </c>
      <c r="F63" s="132">
        <f>'Coral Density data'!G244</f>
        <v>1.54940439150867</v>
      </c>
      <c r="G63" s="132">
        <f>1.96*'Coral Density data'!H250</f>
        <v>0.05994781252026425</v>
      </c>
      <c r="I63" s="125" t="s">
        <v>1031</v>
      </c>
      <c r="J63" s="128"/>
      <c r="K63" s="127"/>
      <c r="L63" s="125" t="s">
        <v>1035</v>
      </c>
      <c r="M63" s="135"/>
      <c r="N63" s="134"/>
    </row>
    <row r="64" spans="1:14" ht="16.5">
      <c r="A64" s="55" t="s">
        <v>727</v>
      </c>
      <c r="B64" s="56" t="s">
        <v>728</v>
      </c>
      <c r="C64" s="62" t="s">
        <v>619</v>
      </c>
      <c r="D64" s="132">
        <f>'Coral Extension data'!F670</f>
        <v>4.833333333333333</v>
      </c>
      <c r="E64" s="132">
        <f>1.96*'Coral Extension data'!G676</f>
        <v>0.6533333333333334</v>
      </c>
      <c r="F64" s="132">
        <f>'Coral Density data'!G245</f>
        <v>2.26625</v>
      </c>
      <c r="G64" s="132">
        <f>1.96*'Coral Density data'!H251</f>
        <v>0.10490171276229697</v>
      </c>
      <c r="I64" s="125" t="s">
        <v>1032</v>
      </c>
      <c r="J64" s="128"/>
      <c r="K64" s="127"/>
      <c r="L64" s="125" t="s">
        <v>1032</v>
      </c>
      <c r="M64" s="135"/>
      <c r="N64" s="134"/>
    </row>
    <row r="65" spans="1:14" ht="16.5">
      <c r="A65" s="55" t="s">
        <v>729</v>
      </c>
      <c r="B65" s="56" t="s">
        <v>730</v>
      </c>
      <c r="C65" s="62" t="s">
        <v>607</v>
      </c>
      <c r="D65" s="132">
        <f>'Coral Extension data'!F253</f>
        <v>1.7655</v>
      </c>
      <c r="E65" s="132">
        <f>1.96*'Coral Extension data'!F255</f>
        <v>0.09711799999999979</v>
      </c>
      <c r="F65" s="132">
        <f>'Coral Density data'!G242</f>
        <v>1.2966666666666666</v>
      </c>
      <c r="G65" s="132">
        <f>1.96*'Coral Density data'!H248</f>
        <v>0.44282916946982326</v>
      </c>
      <c r="I65" s="125"/>
      <c r="J65" s="128"/>
      <c r="K65" s="127"/>
      <c r="L65" s="125" t="s">
        <v>1028</v>
      </c>
      <c r="M65" s="135"/>
      <c r="N65" s="134"/>
    </row>
    <row r="66" spans="1:14" ht="16.5">
      <c r="A66" s="55" t="s">
        <v>731</v>
      </c>
      <c r="B66" s="56" t="s">
        <v>732</v>
      </c>
      <c r="C66" s="62" t="s">
        <v>640</v>
      </c>
      <c r="D66" s="132">
        <f>'Coral Extension data'!F298</f>
        <v>0.918175</v>
      </c>
      <c r="E66" s="132">
        <f>1.96*'Coral Extension data'!F300</f>
        <v>0.007789460982487324</v>
      </c>
      <c r="F66" s="132">
        <f>'Coral Density data'!G162</f>
        <v>1.6336058823529414</v>
      </c>
      <c r="G66" s="132">
        <f>1.96*'Coral Density data'!G164</f>
        <v>0.07367266670739599</v>
      </c>
      <c r="I66" s="125"/>
      <c r="J66" s="128"/>
      <c r="K66" s="127"/>
      <c r="L66" s="125"/>
      <c r="M66" s="135"/>
      <c r="N66" s="134"/>
    </row>
    <row r="67" spans="1:14" ht="16.5">
      <c r="A67" s="55" t="s">
        <v>733</v>
      </c>
      <c r="B67" s="56" t="s">
        <v>734</v>
      </c>
      <c r="C67" s="62" t="s">
        <v>640</v>
      </c>
      <c r="D67" s="132">
        <f>'Coral Extension data'!F434</f>
        <v>0.9301111111111109</v>
      </c>
      <c r="E67" s="132">
        <f>1.96*'Coral Extension data'!F436</f>
        <v>0.009408465553719544</v>
      </c>
      <c r="F67" s="132">
        <f>'Coral Density data'!G176</f>
        <v>1.2556</v>
      </c>
      <c r="G67" s="132">
        <f>1.96*'Coral Density data'!G178</f>
        <v>0.1633041136530244</v>
      </c>
      <c r="I67" s="125"/>
      <c r="J67" s="128"/>
      <c r="K67" s="127"/>
      <c r="L67" s="125"/>
      <c r="M67" s="135"/>
      <c r="N67" s="134"/>
    </row>
    <row r="68" spans="1:14" ht="16.5">
      <c r="A68" s="55" t="s">
        <v>735</v>
      </c>
      <c r="B68" s="56" t="s">
        <v>736</v>
      </c>
      <c r="C68" s="62" t="s">
        <v>640</v>
      </c>
      <c r="D68" s="132">
        <f>'Coral Extension data'!F475</f>
        <v>0.3329769230769231</v>
      </c>
      <c r="E68" s="132">
        <f>1.96*'Coral Extension data'!F477</f>
        <v>0.010997228544047798</v>
      </c>
      <c r="F68" s="132">
        <f>'Coral Density data'!G186</f>
        <v>2.0275000000000003</v>
      </c>
      <c r="G68" s="132">
        <f>1.96*'Coral Density data'!G188</f>
        <v>0.0937196362206626</v>
      </c>
      <c r="I68" s="125"/>
      <c r="J68" s="128"/>
      <c r="K68" s="127"/>
      <c r="L68" s="125"/>
      <c r="M68" s="135"/>
      <c r="N68" s="134"/>
    </row>
    <row r="69" spans="1:14" ht="16.5">
      <c r="A69" s="67" t="s">
        <v>737</v>
      </c>
      <c r="B69" s="68" t="s">
        <v>738</v>
      </c>
      <c r="C69" s="69" t="s">
        <v>634</v>
      </c>
      <c r="D69" s="140">
        <f>'CCA calcification data'!H46</f>
        <v>0.023502812499999998</v>
      </c>
      <c r="E69" s="140">
        <f>1.96*'CCA calcification data'!H48</f>
        <v>0.008228363222189934</v>
      </c>
      <c r="F69" s="141">
        <v>1</v>
      </c>
      <c r="G69" s="141">
        <v>0</v>
      </c>
      <c r="I69" s="125"/>
      <c r="J69" s="128"/>
      <c r="K69" s="127"/>
      <c r="L69" s="125"/>
      <c r="M69" s="135"/>
      <c r="N69" s="134"/>
    </row>
    <row r="70" spans="1:14" ht="16.5">
      <c r="A70" s="67" t="s">
        <v>739</v>
      </c>
      <c r="B70" s="68" t="s">
        <v>740</v>
      </c>
      <c r="C70" s="69" t="s">
        <v>633</v>
      </c>
      <c r="D70" s="138"/>
      <c r="E70" s="138"/>
      <c r="F70" s="138"/>
      <c r="G70" s="138"/>
      <c r="I70" s="125"/>
      <c r="J70" s="128"/>
      <c r="K70" s="127"/>
      <c r="L70" s="125"/>
      <c r="M70" s="135"/>
      <c r="N70" s="134"/>
    </row>
    <row r="71" spans="1:14" ht="16.5">
      <c r="A71" s="70" t="s">
        <v>741</v>
      </c>
      <c r="B71" s="71" t="s">
        <v>742</v>
      </c>
      <c r="C71" s="72" t="s">
        <v>634</v>
      </c>
      <c r="D71" s="140">
        <f>'CCA calcification data'!H46</f>
        <v>0.023502812499999998</v>
      </c>
      <c r="E71" s="140">
        <f>1.96*'CCA calcification data'!H48</f>
        <v>0.008228363222189934</v>
      </c>
      <c r="F71" s="132">
        <v>1</v>
      </c>
      <c r="G71" s="141">
        <v>0</v>
      </c>
      <c r="I71" s="125"/>
      <c r="J71" s="128"/>
      <c r="K71" s="127"/>
      <c r="L71" s="125"/>
      <c r="M71" s="135"/>
      <c r="N71" s="134"/>
    </row>
    <row r="72" spans="1:14" ht="16.5">
      <c r="A72" s="60" t="s">
        <v>743</v>
      </c>
      <c r="B72" s="73" t="s">
        <v>744</v>
      </c>
      <c r="C72" s="62" t="s">
        <v>656</v>
      </c>
      <c r="D72" s="141">
        <f>'Coral Extension data'!F512</f>
        <v>0.451953125</v>
      </c>
      <c r="E72" s="141">
        <f>1.96*'Coral Extension data'!F514</f>
        <v>0.009860423915697185</v>
      </c>
      <c r="F72" s="139">
        <f>'Coral Density data'!G212</f>
        <v>1.5009090909090907</v>
      </c>
      <c r="G72" s="132">
        <f>1.96*'Coral Density data'!G214</f>
        <v>0.07199662679579218</v>
      </c>
      <c r="I72" s="125"/>
      <c r="J72" s="128"/>
      <c r="K72" s="127"/>
      <c r="L72" s="125"/>
      <c r="M72" s="135"/>
      <c r="N72" s="134"/>
    </row>
    <row r="73" spans="1:14" ht="16.5">
      <c r="A73" s="55" t="s">
        <v>745</v>
      </c>
      <c r="B73" s="56" t="s">
        <v>746</v>
      </c>
      <c r="C73" s="59" t="s">
        <v>614</v>
      </c>
      <c r="D73" s="141">
        <f>'Coral Extension data'!F512</f>
        <v>0.451953125</v>
      </c>
      <c r="E73" s="141">
        <f>1.96*'Coral Extension data'!F514</f>
        <v>0.009860423915697185</v>
      </c>
      <c r="F73" s="139">
        <f>'Coral Density data'!G212</f>
        <v>1.5009090909090907</v>
      </c>
      <c r="G73" s="132">
        <f>1.96*'Coral Density data'!G214</f>
        <v>0.07199662679579218</v>
      </c>
      <c r="I73" s="125" t="s">
        <v>1020</v>
      </c>
      <c r="J73" s="128"/>
      <c r="K73" s="127"/>
      <c r="L73" s="125" t="s">
        <v>1020</v>
      </c>
      <c r="M73" s="135"/>
      <c r="N73" s="134"/>
    </row>
    <row r="74" spans="1:14" ht="16.5">
      <c r="A74" s="55" t="s">
        <v>747</v>
      </c>
      <c r="B74" s="56" t="s">
        <v>748</v>
      </c>
      <c r="C74" s="62" t="s">
        <v>619</v>
      </c>
      <c r="D74" s="141">
        <f>'Coral Extension data'!F670</f>
        <v>4.833333333333333</v>
      </c>
      <c r="E74" s="141">
        <f>1.96*'Coral Extension data'!G674</f>
        <v>0.010618843331353628</v>
      </c>
      <c r="F74" s="139">
        <f>'Coral Density data'!G245</f>
        <v>2.26625</v>
      </c>
      <c r="G74" s="132">
        <f>1.96*'Coral Density data'!H251</f>
        <v>0.10490171276229697</v>
      </c>
      <c r="I74" s="125" t="s">
        <v>1032</v>
      </c>
      <c r="J74" s="128"/>
      <c r="K74" s="127"/>
      <c r="L74" s="125" t="s">
        <v>1032</v>
      </c>
      <c r="M74" s="135"/>
      <c r="N74" s="134"/>
    </row>
    <row r="75" spans="1:14" ht="16.5">
      <c r="A75" s="55" t="s">
        <v>749</v>
      </c>
      <c r="B75" s="56" t="s">
        <v>750</v>
      </c>
      <c r="C75" s="62" t="s">
        <v>607</v>
      </c>
      <c r="D75" s="141">
        <f>'Coral Extension data'!F567</f>
        <v>1.7478749999999998</v>
      </c>
      <c r="E75" s="141">
        <f>1.96*'Coral Extension data'!F569</f>
        <v>0.060511402828309996</v>
      </c>
      <c r="F75" s="139">
        <f>'Coral Density data'!G222</f>
        <v>1.18</v>
      </c>
      <c r="G75" s="132">
        <f>1.96*'Coral Density data'!G224</f>
        <v>0</v>
      </c>
      <c r="I75" s="125" t="s">
        <v>1021</v>
      </c>
      <c r="J75" s="128"/>
      <c r="K75" s="127"/>
      <c r="L75" s="125" t="s">
        <v>1021</v>
      </c>
      <c r="M75" s="135"/>
      <c r="N75" s="134"/>
    </row>
    <row r="76" spans="1:14" ht="16.5">
      <c r="A76" s="55" t="s">
        <v>751</v>
      </c>
      <c r="B76" s="56" t="s">
        <v>752</v>
      </c>
      <c r="C76" s="62" t="s">
        <v>607</v>
      </c>
      <c r="D76" s="141">
        <f>'Coral Extension data'!F554</f>
        <v>2.234</v>
      </c>
      <c r="E76" s="141">
        <f>1.96*'Coral Extension data'!F556</f>
        <v>0.09339065786255063</v>
      </c>
      <c r="F76" s="139">
        <f>'Coral Density data'!G115</f>
        <v>1.685</v>
      </c>
      <c r="G76" s="132">
        <f>1.96*'Coral Density data'!G117</f>
        <v>4.312</v>
      </c>
      <c r="I76" s="125"/>
      <c r="J76" s="128"/>
      <c r="K76" s="127"/>
      <c r="L76" s="125"/>
      <c r="M76" s="135"/>
      <c r="N76" s="134"/>
    </row>
    <row r="77" spans="1:14" ht="16.5">
      <c r="A77" s="55" t="s">
        <v>753</v>
      </c>
      <c r="B77" s="56" t="s">
        <v>754</v>
      </c>
      <c r="C77" s="62" t="s">
        <v>607</v>
      </c>
      <c r="D77" s="141">
        <f>'Coral Extension data'!F567</f>
        <v>1.7478749999999998</v>
      </c>
      <c r="E77" s="141">
        <f>1.96*'Coral Extension data'!F569</f>
        <v>0.060511402828309996</v>
      </c>
      <c r="F77" s="139">
        <f>'Coral Density data'!G222</f>
        <v>1.18</v>
      </c>
      <c r="G77" s="132">
        <f>1.96*'Coral Density data'!G224</f>
        <v>0</v>
      </c>
      <c r="I77" s="125"/>
      <c r="J77" s="128"/>
      <c r="K77" s="127"/>
      <c r="L77" s="125"/>
      <c r="M77" s="135"/>
      <c r="N77" s="134"/>
    </row>
    <row r="78" spans="1:14" ht="16.5">
      <c r="A78" s="55" t="s">
        <v>755</v>
      </c>
      <c r="B78" s="56" t="s">
        <v>756</v>
      </c>
      <c r="C78" s="62" t="s">
        <v>640</v>
      </c>
      <c r="D78" s="141">
        <f>'Coral Extension data'!F574</f>
        <v>0.47850000000000004</v>
      </c>
      <c r="E78" s="141">
        <f>1.96*'Coral Extension data'!F576</f>
        <v>0.015386000000000002</v>
      </c>
      <c r="F78" s="139">
        <f>'Coral Density data'!G227</f>
        <v>1.2</v>
      </c>
      <c r="G78" s="132">
        <f>1.96*'Coral Density data'!G229</f>
        <v>0</v>
      </c>
      <c r="I78" s="125"/>
      <c r="J78" s="128"/>
      <c r="K78" s="127"/>
      <c r="L78" s="125" t="s">
        <v>1036</v>
      </c>
      <c r="M78" s="135"/>
      <c r="N78" s="134"/>
    </row>
    <row r="79" spans="1:14" ht="16.5">
      <c r="A79" s="55" t="s">
        <v>757</v>
      </c>
      <c r="B79" s="56" t="s">
        <v>758</v>
      </c>
      <c r="C79" s="62" t="s">
        <v>640</v>
      </c>
      <c r="D79" s="141">
        <f>'Coral Extension data'!F593</f>
        <v>0.4905714285714285</v>
      </c>
      <c r="E79" s="141">
        <f>1.96*'Coral Extension data'!F595</f>
        <v>0.011970127844571452</v>
      </c>
      <c r="F79" s="139">
        <f>'Coral Density data'!G227</f>
        <v>1.2</v>
      </c>
      <c r="G79" s="132">
        <f>1.96*'Coral Density data'!G229</f>
        <v>0</v>
      </c>
      <c r="I79" s="125"/>
      <c r="J79" s="128"/>
      <c r="K79" s="127"/>
      <c r="L79" s="125"/>
      <c r="M79" s="135"/>
      <c r="N79" s="134"/>
    </row>
    <row r="80" spans="1:14" ht="16.5">
      <c r="A80" s="60" t="s">
        <v>759</v>
      </c>
      <c r="B80" s="61" t="s">
        <v>760</v>
      </c>
      <c r="C80" s="62" t="s">
        <v>633</v>
      </c>
      <c r="D80" s="138"/>
      <c r="E80" s="138"/>
      <c r="F80" s="138"/>
      <c r="G80" s="138"/>
      <c r="I80" s="125"/>
      <c r="J80" s="128"/>
      <c r="K80" s="127"/>
      <c r="L80" s="125"/>
      <c r="M80" s="135"/>
      <c r="N80" s="134"/>
    </row>
    <row r="81" spans="1:14" ht="16.5">
      <c r="A81" s="60" t="s">
        <v>761</v>
      </c>
      <c r="B81" s="61" t="s">
        <v>762</v>
      </c>
      <c r="C81" s="62" t="s">
        <v>633</v>
      </c>
      <c r="D81" s="138"/>
      <c r="E81" s="138"/>
      <c r="F81" s="138"/>
      <c r="G81" s="138"/>
      <c r="I81" s="125"/>
      <c r="J81" s="128"/>
      <c r="K81" s="127"/>
      <c r="L81" s="125"/>
      <c r="M81" s="135"/>
      <c r="N81" s="134"/>
    </row>
    <row r="82" spans="1:14" ht="16.5">
      <c r="A82" s="60" t="s">
        <v>596</v>
      </c>
      <c r="B82" s="61" t="s">
        <v>763</v>
      </c>
      <c r="C82" s="62" t="s">
        <v>633</v>
      </c>
      <c r="D82" s="138"/>
      <c r="E82" s="138"/>
      <c r="F82" s="138"/>
      <c r="G82" s="138"/>
      <c r="I82" s="125"/>
      <c r="J82" s="128"/>
      <c r="K82" s="127"/>
      <c r="L82" s="125"/>
      <c r="M82" s="135"/>
      <c r="N82" s="134"/>
    </row>
    <row r="83" spans="1:14" ht="16.5">
      <c r="A83" s="55" t="s">
        <v>764</v>
      </c>
      <c r="B83" s="64" t="s">
        <v>765</v>
      </c>
      <c r="C83" s="62" t="s">
        <v>698</v>
      </c>
      <c r="D83" s="139">
        <f>'Coral Extension data'!F668</f>
        <v>0.3063125</v>
      </c>
      <c r="E83" s="132">
        <f>1.96*'Coral Extension data'!G674</f>
        <v>0.010618843331353628</v>
      </c>
      <c r="F83" s="132">
        <f>'Coral Density data'!G242</f>
        <v>1.2966666666666666</v>
      </c>
      <c r="G83" s="132">
        <f>1.96*'Coral Density data'!H249</f>
        <v>0.12782020445401684</v>
      </c>
      <c r="I83" s="125" t="s">
        <v>1030</v>
      </c>
      <c r="J83" s="128"/>
      <c r="K83" s="127"/>
      <c r="L83" s="125" t="s">
        <v>1030</v>
      </c>
      <c r="M83" s="135"/>
      <c r="N83" s="134"/>
    </row>
    <row r="84" spans="1:14" ht="16.5">
      <c r="A84" s="55" t="s">
        <v>766</v>
      </c>
      <c r="B84" s="56" t="s">
        <v>767</v>
      </c>
      <c r="C84" s="62" t="s">
        <v>698</v>
      </c>
      <c r="D84" s="139">
        <f>'Coral Extension data'!F668</f>
        <v>0.3063125</v>
      </c>
      <c r="E84" s="132">
        <f>1.96*'Coral Extension data'!G674</f>
        <v>0.010618843331353628</v>
      </c>
      <c r="F84" s="132">
        <f>'Coral Density data'!G242</f>
        <v>1.2966666666666666</v>
      </c>
      <c r="G84" s="132">
        <f>1.96*'Coral Density data'!H249</f>
        <v>0.12782020445401684</v>
      </c>
      <c r="I84" s="125" t="s">
        <v>1030</v>
      </c>
      <c r="J84" s="128"/>
      <c r="K84" s="127"/>
      <c r="L84" s="125" t="s">
        <v>1030</v>
      </c>
      <c r="M84" s="135"/>
      <c r="N84" s="134"/>
    </row>
    <row r="85" spans="1:14" ht="16.5">
      <c r="A85" s="55" t="s">
        <v>768</v>
      </c>
      <c r="B85" s="64" t="s">
        <v>769</v>
      </c>
      <c r="C85" s="59" t="s">
        <v>614</v>
      </c>
      <c r="D85" s="139">
        <f>'Coral Extension data'!F619</f>
        <v>0.3676153846153847</v>
      </c>
      <c r="E85" s="132">
        <f>1.96*'Coral Extension data'!F621</f>
        <v>0.008372110083514961</v>
      </c>
      <c r="F85" s="132">
        <f>'Coral Density data'!G235</f>
        <v>1.5075</v>
      </c>
      <c r="G85" s="132">
        <f>1.96*'Coral Density data'!G237</f>
        <v>0.13181516098941984</v>
      </c>
      <c r="I85" s="125" t="s">
        <v>1022</v>
      </c>
      <c r="J85" s="128"/>
      <c r="K85" s="127"/>
      <c r="L85" s="125" t="s">
        <v>1022</v>
      </c>
      <c r="M85" s="135"/>
      <c r="N85" s="134"/>
    </row>
    <row r="86" spans="1:14" ht="16.5">
      <c r="A86" s="55" t="s">
        <v>770</v>
      </c>
      <c r="B86" s="56" t="s">
        <v>771</v>
      </c>
      <c r="C86" s="62" t="s">
        <v>640</v>
      </c>
      <c r="D86" s="139">
        <f>'Coral Extension data'!F619</f>
        <v>0.3676153846153847</v>
      </c>
      <c r="E86" s="132">
        <f>1.96*'Coral Extension data'!F621</f>
        <v>0.008372110083514961</v>
      </c>
      <c r="F86" s="132">
        <f>'Coral Density data'!G235</f>
        <v>1.5075</v>
      </c>
      <c r="G86" s="132">
        <f>1.96*'Coral Density data'!G237</f>
        <v>0.13181516098941984</v>
      </c>
      <c r="I86" s="125"/>
      <c r="J86" s="128"/>
      <c r="K86" s="127"/>
      <c r="L86" s="125"/>
      <c r="M86" s="135"/>
      <c r="N86" s="134"/>
    </row>
    <row r="87" spans="1:14" ht="16.5">
      <c r="A87" s="60" t="s">
        <v>772</v>
      </c>
      <c r="B87" s="61" t="s">
        <v>773</v>
      </c>
      <c r="C87" s="62" t="s">
        <v>633</v>
      </c>
      <c r="D87" s="138"/>
      <c r="E87" s="138"/>
      <c r="F87" s="138"/>
      <c r="G87" s="138"/>
      <c r="I87" s="125"/>
      <c r="J87" s="128"/>
      <c r="K87" s="127"/>
      <c r="L87" s="125"/>
      <c r="M87" s="135"/>
      <c r="N87" s="134"/>
    </row>
    <row r="88" spans="1:14" ht="16.5">
      <c r="A88" s="55" t="s">
        <v>774</v>
      </c>
      <c r="B88" s="56" t="s">
        <v>775</v>
      </c>
      <c r="C88" s="62" t="s">
        <v>640</v>
      </c>
      <c r="D88" s="132">
        <f>'Coral Extension data'!F646</f>
        <v>0.89</v>
      </c>
      <c r="E88" s="132">
        <f>1.96*'Coral Extension data'!F648</f>
        <v>0</v>
      </c>
      <c r="F88" s="132">
        <f>'Coral Density data'!G244</f>
        <v>1.54940439150867</v>
      </c>
      <c r="G88" s="132">
        <f>1.96*'Coral Density data'!H250</f>
        <v>0.05994781252026425</v>
      </c>
      <c r="I88" s="125"/>
      <c r="J88" s="128"/>
      <c r="K88" s="127"/>
      <c r="L88" s="125" t="s">
        <v>1035</v>
      </c>
      <c r="M88" s="135"/>
      <c r="N88" s="134"/>
    </row>
    <row r="89" spans="1:14" ht="16.5">
      <c r="A89" s="55" t="s">
        <v>776</v>
      </c>
      <c r="B89" s="64" t="s">
        <v>777</v>
      </c>
      <c r="C89" s="62" t="s">
        <v>656</v>
      </c>
      <c r="D89" s="132">
        <f>'Coral Extension data'!F654</f>
        <v>0.26666666666666666</v>
      </c>
      <c r="E89" s="132">
        <f>1.96*'Coral Extension data'!F656</f>
        <v>0.02286666666666667</v>
      </c>
      <c r="F89" s="132">
        <f>'Coral Density data'!G244</f>
        <v>1.54940439150867</v>
      </c>
      <c r="G89" s="132">
        <f>1.96*'Coral Density data'!H250</f>
        <v>0.05994781252026425</v>
      </c>
      <c r="I89" s="125"/>
      <c r="J89" s="128"/>
      <c r="K89" s="127"/>
      <c r="L89" s="125" t="s">
        <v>1035</v>
      </c>
      <c r="M89" s="135"/>
      <c r="N89" s="134"/>
    </row>
    <row r="90" spans="1:14" ht="16.5">
      <c r="A90" s="60" t="s">
        <v>778</v>
      </c>
      <c r="B90" s="74" t="s">
        <v>779</v>
      </c>
      <c r="C90" s="62" t="s">
        <v>633</v>
      </c>
      <c r="D90" s="142"/>
      <c r="E90" s="138"/>
      <c r="F90" s="142"/>
      <c r="G90" s="138"/>
      <c r="I90" s="125"/>
      <c r="J90" s="128"/>
      <c r="K90" s="127"/>
      <c r="L90" s="125"/>
      <c r="M90" s="135"/>
      <c r="N90" s="134"/>
    </row>
    <row r="91" spans="1:14" ht="16.5">
      <c r="A91" s="55" t="s">
        <v>780</v>
      </c>
      <c r="B91" s="56" t="s">
        <v>781</v>
      </c>
      <c r="C91" s="62" t="s">
        <v>656</v>
      </c>
      <c r="D91" s="132">
        <f>'Coral Extension data'!F661</f>
        <v>0.33999999999999997</v>
      </c>
      <c r="E91" s="132">
        <f>1.96*'Coral Extension data'!F663</f>
        <v>0.03136000000000001</v>
      </c>
      <c r="F91" s="132">
        <f>'Coral Density data'!G244</f>
        <v>1.54940439150867</v>
      </c>
      <c r="G91" s="132">
        <f>1.96*'Coral Density data'!H250</f>
        <v>0.05994781252026425</v>
      </c>
      <c r="I91" s="125"/>
      <c r="J91" s="128"/>
      <c r="K91" s="127"/>
      <c r="L91" s="125" t="s">
        <v>1035</v>
      </c>
      <c r="M91" s="135"/>
      <c r="N91" s="134"/>
    </row>
    <row r="92" spans="1:14" ht="16.5">
      <c r="A92" s="55" t="s">
        <v>782</v>
      </c>
      <c r="B92" s="56" t="s">
        <v>783</v>
      </c>
      <c r="C92" s="62" t="s">
        <v>607</v>
      </c>
      <c r="D92" s="132">
        <f>'Coral Extension data'!F667</f>
        <v>1.931475</v>
      </c>
      <c r="E92" s="132">
        <f>1.96*'Coral Extension data'!G673</f>
        <v>0.1625049946855482</v>
      </c>
      <c r="F92" s="132">
        <f>'Coral Density data'!G242</f>
        <v>1.2966666666666666</v>
      </c>
      <c r="G92" s="132">
        <f>1.96*'Coral Density data'!H250</f>
        <v>0.05994781252026425</v>
      </c>
      <c r="I92" s="129" t="s">
        <v>1033</v>
      </c>
      <c r="J92" s="128"/>
      <c r="K92" s="127"/>
      <c r="L92" s="129" t="s">
        <v>1033</v>
      </c>
      <c r="M92" s="135"/>
      <c r="N92" s="134"/>
    </row>
    <row r="93" spans="1:14" ht="16.5">
      <c r="A93" s="60" t="s">
        <v>784</v>
      </c>
      <c r="B93" s="74" t="s">
        <v>785</v>
      </c>
      <c r="C93" s="62" t="s">
        <v>633</v>
      </c>
      <c r="D93" s="138"/>
      <c r="E93" s="138"/>
      <c r="F93" s="138"/>
      <c r="G93" s="138"/>
      <c r="I93" s="125"/>
      <c r="J93" s="128"/>
      <c r="K93" s="127"/>
      <c r="L93" s="125"/>
      <c r="M93" s="135"/>
      <c r="N93" s="134"/>
    </row>
    <row r="94" spans="1:14" ht="17.25" thickBot="1">
      <c r="A94" s="75" t="s">
        <v>786</v>
      </c>
      <c r="B94" s="76" t="s">
        <v>787</v>
      </c>
      <c r="C94" s="77" t="s">
        <v>607</v>
      </c>
      <c r="D94" s="78">
        <f>'Coral Extension data'!F667</f>
        <v>1.931475</v>
      </c>
      <c r="E94" s="132">
        <f>1.96*'Coral Extension data'!G673</f>
        <v>0.1625049946855482</v>
      </c>
      <c r="F94" s="132">
        <f>'Coral Density data'!G242</f>
        <v>1.2966666666666666</v>
      </c>
      <c r="G94" s="132">
        <f>1.96*'Coral Density data'!H248</f>
        <v>0.44282916946982326</v>
      </c>
      <c r="I94" s="129" t="s">
        <v>1033</v>
      </c>
      <c r="J94" s="130"/>
      <c r="K94" s="131"/>
      <c r="L94" s="129" t="s">
        <v>1033</v>
      </c>
      <c r="M94" s="136"/>
      <c r="N94" s="137"/>
    </row>
  </sheetData>
  <sheetProtection/>
  <protectedRanges>
    <protectedRange sqref="D8:G94" name="Range1_1_3_5"/>
  </protectedRanges>
  <mergeCells count="2">
    <mergeCell ref="B3:D3"/>
    <mergeCell ref="B4:D5"/>
  </mergeCells>
  <printOptions/>
  <pageMargins left="0.7" right="0.7" top="0.75" bottom="0.75" header="0.3" footer="0.3"/>
  <pageSetup horizontalDpi="600" verticalDpi="600" orientation="landscape" paperSize="9" r:id="rId1"/>
  <ignoredErrors>
    <ignoredError sqref="E27" unlockedFormula="1"/>
  </ignoredError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11.421875" defaultRowHeight="15"/>
  <sheetData>
    <row r="1" ht="15">
      <c r="A1"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mmu-user</dc:creator>
  <cp:keywords/>
  <dc:description/>
  <cp:lastModifiedBy>Corley, Lucy</cp:lastModifiedBy>
  <cp:lastPrinted>2021-10-13T15:41:10Z</cp:lastPrinted>
  <dcterms:created xsi:type="dcterms:W3CDTF">2011-06-21T15:48:02Z</dcterms:created>
  <dcterms:modified xsi:type="dcterms:W3CDTF">2021-10-27T14:46:50Z</dcterms:modified>
  <cp:category/>
  <cp:version/>
  <cp:contentType/>
  <cp:contentStatus/>
</cp:coreProperties>
</file>