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universityofexeteruk-my.sharepoint.com/personal/rebecca_allen_exeter_ac_uk/Documents/Oncosts and pay calculators/Net Pay Calculator/"/>
    </mc:Choice>
  </mc:AlternateContent>
  <xr:revisionPtr revIDLastSave="20" documentId="8_{0950DAE2-D533-4C88-8181-A9FF7C32E8CB}" xr6:coauthVersionLast="47" xr6:coauthVersionMax="47" xr10:uidLastSave="{0506FA8C-854E-4456-AF96-D8BF0D4239CE}"/>
  <bookViews>
    <workbookView xWindow="-110" yWindow="-110" windowWidth="19420" windowHeight="10420" xr2:uid="{00000000-000D-0000-FFFF-FFFF00000000}"/>
  </bookViews>
  <sheets>
    <sheet name="Net Pay" sheetId="1" r:id="rId1"/>
    <sheet name="NIC" sheetId="2" state="hidden" r:id="rId2"/>
    <sheet name="Income Tax" sheetId="3" state="hidden" r:id="rId3"/>
  </sheets>
  <definedNames>
    <definedName name="_xlnm.Print_Area" localSheetId="0">'Net Pay'!$A$1:$F$28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B9" i="1" l="1"/>
  <c r="B12" i="1" s="1"/>
  <c r="F9" i="1" l="1"/>
  <c r="F12" i="1" s="1"/>
  <c r="E9" i="1"/>
  <c r="E12" i="1" s="1"/>
  <c r="D9" i="1"/>
  <c r="D12" i="1" s="1"/>
  <c r="C9" i="1"/>
  <c r="C12" i="1" s="1"/>
  <c r="C7" i="3" l="1"/>
  <c r="C8" i="3"/>
  <c r="C7" i="2"/>
  <c r="C8" i="2"/>
  <c r="C9" i="2" s="1"/>
  <c r="B8" i="3"/>
  <c r="B7" i="3"/>
  <c r="C13" i="2" l="1"/>
  <c r="C12" i="2"/>
  <c r="C9" i="3"/>
  <c r="C10" i="3" s="1"/>
  <c r="C11" i="3" s="1"/>
  <c r="C12" i="3" s="1"/>
  <c r="B9" i="3"/>
  <c r="B10" i="3" s="1"/>
  <c r="B11" i="3" s="1"/>
  <c r="B12" i="3" s="1"/>
  <c r="C11" i="2"/>
  <c r="C15" i="2" l="1"/>
  <c r="C16" i="2" s="1"/>
  <c r="B13" i="3"/>
  <c r="B14" i="3" s="1"/>
  <c r="C13" i="3"/>
  <c r="C14" i="3" s="1"/>
  <c r="C15" i="3" s="1"/>
  <c r="C16" i="3" s="1"/>
  <c r="C11" i="1" l="1"/>
  <c r="D11" i="1"/>
  <c r="B11" i="1"/>
  <c r="F11" i="1"/>
  <c r="E11" i="1"/>
  <c r="D10" i="1"/>
  <c r="E10" i="1"/>
  <c r="C10" i="1"/>
  <c r="F10" i="1"/>
  <c r="B15" i="3"/>
  <c r="B16" i="3" s="1"/>
  <c r="B10" i="1" l="1"/>
  <c r="B13" i="1" s="1"/>
  <c r="B14" i="1" s="1"/>
  <c r="E13" i="1"/>
  <c r="E14" i="1" s="1"/>
  <c r="D13" i="1"/>
  <c r="D14" i="1" s="1"/>
  <c r="F13" i="1"/>
  <c r="F14" i="1" s="1"/>
  <c r="C13" i="1"/>
  <c r="C14" i="1" s="1"/>
</calcChain>
</file>

<file path=xl/sharedStrings.xml><?xml version="1.0" encoding="utf-8"?>
<sst xmlns="http://schemas.openxmlformats.org/spreadsheetml/2006/main" count="64" uniqueCount="61">
  <si>
    <t>This figure is revised by the Government in each tax year. Your actual personal allowance (shown in your tax code) may be different.</t>
  </si>
  <si>
    <t>This figure is revised by the Government in each tax year.</t>
  </si>
  <si>
    <t>Data entered by employee</t>
  </si>
  <si>
    <t>Monthly gross salary</t>
  </si>
  <si>
    <t>Total reductions from salary per month</t>
  </si>
  <si>
    <t>Taxable and NI-able salary (per month)</t>
  </si>
  <si>
    <t>Taxable and NI-able salary (per year)</t>
  </si>
  <si>
    <t>Gross pay above Tax free allowance</t>
  </si>
  <si>
    <t>Gross pay at Basic Rate (20%)</t>
  </si>
  <si>
    <t>Gross pay at Higher Rate (40%)</t>
  </si>
  <si>
    <t>Small Print</t>
  </si>
  <si>
    <t>Instructions</t>
  </si>
  <si>
    <t>Income Tax deducted each month</t>
  </si>
  <si>
    <t>Employee National Insurance deducted each month</t>
  </si>
  <si>
    <t>Employee pension contributions each month</t>
  </si>
  <si>
    <t>Lower Earnings Limit (LEL)</t>
  </si>
  <si>
    <t>Primary Threshold (PT)</t>
  </si>
  <si>
    <t>Upper Earnings Limit (UEL)</t>
  </si>
  <si>
    <t>Data entered by employee (on Calculator tab)</t>
  </si>
  <si>
    <t>Employee NIC</t>
  </si>
  <si>
    <t>Earnings up to PT</t>
  </si>
  <si>
    <t>Earnings between PT and UEL</t>
  </si>
  <si>
    <t>Earnings above UEL</t>
  </si>
  <si>
    <t>Estimated net pay per month</t>
  </si>
  <si>
    <t>Monthly gross salary after pension contributions</t>
  </si>
  <si>
    <t>Pension contributions</t>
  </si>
  <si>
    <t>Tax due (per annum)</t>
  </si>
  <si>
    <t>Gross pay at Higher Rate (40%) HIDE THIS ROW</t>
  </si>
  <si>
    <t>Tax due (per month)</t>
  </si>
  <si>
    <t>Taxable salary (per year)</t>
  </si>
  <si>
    <t>This calculator assumes the employee is a member of a pension scheme</t>
  </si>
  <si>
    <t>Employee NIC per annum</t>
  </si>
  <si>
    <t>Employee NIC per month</t>
  </si>
  <si>
    <t>NET PAY CALCULATOR</t>
  </si>
  <si>
    <t>The University will not accept any responsibility for decisions made based on this calculator</t>
  </si>
  <si>
    <t>Please note that the University Pay and Benefits Office cannot provide individual calculations for you.</t>
  </si>
  <si>
    <t>This calculator is intended to give an indication of your net pay. The information is indicative and should not be treated as definitive.</t>
  </si>
  <si>
    <t>[1] Read the "Small Print" below.</t>
  </si>
  <si>
    <t>[2] Enter in the green box your annual salary, as quoted in your letter of appointment</t>
  </si>
  <si>
    <t>[3] Read the "Estimated net pay per month" figure in the column for the pension scheme you contribute to.</t>
  </si>
  <si>
    <t>The "NIC" and "Income Tax" tabs are for calculation purposes only - you do not need to look at these!</t>
  </si>
  <si>
    <t>This calculator assumes that you are contributing to one of the pension schemes shown above. Pension salary exchange does not apply.</t>
  </si>
  <si>
    <t>These figures are based on the current standard personal allowance for income tax which is reviewed each year by HMRC. Your actual tax allowance, which will be notified to you by HMRC, may be different to this.</t>
  </si>
  <si>
    <t>Tax Year</t>
  </si>
  <si>
    <t>N:\Pay and Grading\Oncosts and pay calculators</t>
  </si>
  <si>
    <t>This calculator works for individuals who pay tax at 20% or 40%. It does not work for 45% tax payers.</t>
  </si>
  <si>
    <t>USS</t>
  </si>
  <si>
    <t>ERSS (Band 1)</t>
  </si>
  <si>
    <t>ERSS (Band 3)</t>
  </si>
  <si>
    <t>ERSS (Band 4)</t>
  </si>
  <si>
    <t xml:space="preserve">USS </t>
  </si>
  <si>
    <t>ERSS</t>
  </si>
  <si>
    <t>ERSS (Band 2) 
Default</t>
  </si>
  <si>
    <t>If you notice any errors in this calculator, contact payandbenefits@exeter.ac.uk</t>
  </si>
  <si>
    <r>
      <t xml:space="preserve">This figure is revised by the Government in each tax year. </t>
    </r>
    <r>
      <rPr>
        <b/>
        <sz val="10"/>
        <rFont val="Arial"/>
        <family val="2"/>
      </rPr>
      <t>This calculator will not work for pay above £125,140</t>
    </r>
  </si>
  <si>
    <t>2024/25</t>
  </si>
  <si>
    <t>Updated by Pay &amp; Benefits, April 2024</t>
  </si>
  <si>
    <t xml:space="preserve">2024/25 Personal Allowance </t>
  </si>
  <si>
    <t>2024/25 Standard rate tax at 20% for pay up to</t>
  </si>
  <si>
    <t>2024/25 Higher Rate at 45% for pay above £125,140</t>
  </si>
  <si>
    <t>Standing Data for Tax year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</si>
</sst>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164" formatCode="_-&quot;£&quot;* #,##0_-;\-&quot;£&quot;* #,##0_-;_-&quot;£&quot;* &quot;-&quot;??_-;_-@_-"/>
  </numFmts>
  <fonts count="9" x14ac:knownFonts="1">
    <font>
      <sz val="11"/>
      <color theme="1"/>
      <name val="Calibri"/>
      <family val="2"/>
      <scheme val="minor"/>
    </font>
    <font>
      <sz val="11"/>
      <color indexed="8"/>
      <name val="Calibri"/>
      <family val="2"/>
    </font>
    <font>
      <sz val="10"/>
      <name val="Arial"/>
      <family val="2"/>
    </font>
    <font>
      <b/>
      <sz val="10"/>
      <name val="Arial"/>
      <family val="2"/>
    </font>
    <font>
      <b/>
      <u/>
      <sz val="10"/>
      <name val="Arial"/>
      <family val="2"/>
    </font>
    <font>
      <sz val="10"/>
      <color indexed="8"/>
      <name val="Arial"/>
      <family val="2"/>
    </font>
    <font>
      <b/>
      <sz val="10"/>
      <color indexed="8"/>
      <name val="Arial"/>
      <family val="2"/>
    </font>
    <font>
      <u/>
      <sz val="10"/>
      <color indexed="8"/>
      <name val="Arial"/>
      <family val="2"/>
    </font>
    <font>
      <sz val="10"/>
      <color theme="0"/>
      <name val="Arial"/>
      <family val="2"/>
    </font>
  </fonts>
  <fills count="8">
    <fill>
      <patternFill patternType="none"/>
    </fill>
    <fill>
      <patternFill patternType="gray125"/>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56ED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applyAlignment="1">
      <alignment vertical="center"/>
    </xf>
    <xf numFmtId="164" fontId="3" fillId="2" borderId="1" xfId="1" applyNumberFormat="1" applyFont="1" applyFill="1" applyBorder="1" applyAlignment="1">
      <alignment vertical="center"/>
    </xf>
    <xf numFmtId="0" fontId="4" fillId="0" borderId="0" xfId="0" applyFont="1" applyAlignment="1">
      <alignment vertical="center"/>
    </xf>
    <xf numFmtId="0" fontId="2" fillId="3" borderId="0" xfId="0" applyFont="1" applyFill="1" applyAlignment="1">
      <alignment vertical="center"/>
    </xf>
    <xf numFmtId="0" fontId="4" fillId="4" borderId="0" xfId="0" applyFont="1" applyFill="1" applyAlignment="1">
      <alignment vertical="center"/>
    </xf>
    <xf numFmtId="0" fontId="2" fillId="4" borderId="1" xfId="0" applyFont="1" applyFill="1" applyBorder="1" applyAlignment="1">
      <alignment vertical="center"/>
    </xf>
    <xf numFmtId="164" fontId="3" fillId="0" borderId="0" xfId="1" applyNumberFormat="1" applyFont="1" applyAlignment="1">
      <alignment vertical="center"/>
    </xf>
    <xf numFmtId="0" fontId="2" fillId="4" borderId="0" xfId="0" applyFont="1" applyFill="1" applyAlignment="1">
      <alignment vertical="center"/>
    </xf>
    <xf numFmtId="164" fontId="2" fillId="0" borderId="0" xfId="1" applyNumberFormat="1" applyFont="1" applyAlignment="1">
      <alignment vertical="center" wrapText="1"/>
    </xf>
    <xf numFmtId="0" fontId="5" fillId="0" borderId="0" xfId="0" applyFont="1" applyAlignment="1">
      <alignment vertical="center"/>
    </xf>
    <xf numFmtId="164" fontId="5" fillId="2" borderId="1" xfId="1" applyNumberFormat="1" applyFont="1" applyFill="1" applyBorder="1" applyAlignment="1">
      <alignment vertical="center"/>
    </xf>
    <xf numFmtId="164" fontId="5" fillId="0" borderId="0" xfId="1" applyNumberFormat="1" applyFont="1" applyAlignment="1">
      <alignment vertical="center"/>
    </xf>
    <xf numFmtId="42" fontId="5" fillId="5" borderId="1" xfId="1" applyNumberFormat="1" applyFont="1" applyFill="1" applyBorder="1" applyAlignment="1" applyProtection="1">
      <alignment vertical="center"/>
      <protection locked="0"/>
    </xf>
    <xf numFmtId="0" fontId="5" fillId="3" borderId="0" xfId="0" applyFont="1" applyFill="1" applyAlignment="1">
      <alignment vertical="center"/>
    </xf>
    <xf numFmtId="0" fontId="5" fillId="0" borderId="0" xfId="0" applyFont="1"/>
    <xf numFmtId="42" fontId="5" fillId="0" borderId="1" xfId="0" applyNumberFormat="1" applyFont="1" applyBorder="1" applyAlignment="1">
      <alignment vertical="center"/>
    </xf>
    <xf numFmtId="0" fontId="5" fillId="4" borderId="0" xfId="0" applyFont="1" applyFill="1"/>
    <xf numFmtId="42" fontId="6" fillId="5" borderId="1" xfId="1" applyNumberFormat="1" applyFont="1" applyFill="1" applyBorder="1" applyAlignment="1" applyProtection="1">
      <alignment vertical="center"/>
      <protection locked="0"/>
    </xf>
    <xf numFmtId="0" fontId="5" fillId="4" borderId="0" xfId="0" applyFont="1" applyFill="1" applyAlignment="1">
      <alignment vertical="center"/>
    </xf>
    <xf numFmtId="9" fontId="5" fillId="0" borderId="1" xfId="0" applyNumberFormat="1" applyFont="1" applyBorder="1" applyAlignment="1">
      <alignment vertical="center"/>
    </xf>
    <xf numFmtId="42" fontId="5" fillId="0" borderId="1" xfId="0" applyNumberFormat="1" applyFont="1" applyBorder="1"/>
    <xf numFmtId="0" fontId="3" fillId="4" borderId="0" xfId="0" applyFont="1" applyFill="1" applyAlignment="1">
      <alignment vertical="center"/>
    </xf>
    <xf numFmtId="0" fontId="6" fillId="0" borderId="0" xfId="0" applyFont="1"/>
    <xf numFmtId="42" fontId="6" fillId="0" borderId="1" xfId="0" applyNumberFormat="1" applyFont="1" applyBorder="1"/>
    <xf numFmtId="164" fontId="5" fillId="0" borderId="0" xfId="1" applyNumberFormat="1" applyFont="1" applyFill="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left" vertical="center"/>
    </xf>
    <xf numFmtId="0" fontId="6" fillId="0" borderId="0" xfId="0" applyFont="1" applyAlignment="1">
      <alignment horizontal="right" vertical="center"/>
    </xf>
    <xf numFmtId="42" fontId="0" fillId="0" borderId="1" xfId="0" applyNumberFormat="1" applyBorder="1" applyAlignment="1">
      <alignment vertical="center"/>
    </xf>
    <xf numFmtId="164" fontId="5" fillId="0" borderId="0" xfId="1" applyNumberFormat="1" applyFont="1" applyFill="1" applyBorder="1" applyAlignment="1">
      <alignment vertical="center"/>
    </xf>
    <xf numFmtId="164" fontId="2" fillId="0" borderId="0" xfId="1" applyNumberFormat="1" applyFont="1" applyFill="1" applyBorder="1" applyAlignment="1">
      <alignment vertical="center"/>
    </xf>
    <xf numFmtId="0" fontId="5" fillId="7" borderId="1" xfId="0" applyFont="1" applyFill="1" applyBorder="1" applyAlignment="1">
      <alignment vertical="center"/>
    </xf>
    <xf numFmtId="164" fontId="3"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0" fontId="5" fillId="0" borderId="1" xfId="2" applyNumberFormat="1" applyFont="1" applyBorder="1" applyAlignment="1">
      <alignment vertical="center"/>
    </xf>
    <xf numFmtId="0" fontId="8" fillId="6" borderId="7" xfId="0" applyFont="1" applyFill="1" applyBorder="1" applyAlignment="1">
      <alignment horizontal="left" vertical="center"/>
    </xf>
    <xf numFmtId="0" fontId="8" fillId="6" borderId="8" xfId="0" applyFont="1" applyFill="1" applyBorder="1" applyAlignment="1">
      <alignment horizontal="left" vertical="center"/>
    </xf>
    <xf numFmtId="0" fontId="8" fillId="6" borderId="9" xfId="0" applyFont="1" applyFill="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5" fillId="0" borderId="5" xfId="0" applyFont="1"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56E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workbookViewId="0">
      <selection activeCell="G4" sqref="G4"/>
    </sheetView>
  </sheetViews>
  <sheetFormatPr defaultColWidth="9.1796875" defaultRowHeight="19" customHeight="1" x14ac:dyDescent="0.35"/>
  <cols>
    <col min="1" max="1" width="45.1796875" style="10" customWidth="1"/>
    <col min="2" max="6" width="16.7265625" style="10" customWidth="1"/>
    <col min="7" max="16384" width="9.1796875" style="10"/>
  </cols>
  <sheetData>
    <row r="1" spans="1:6" ht="19" customHeight="1" x14ac:dyDescent="0.35">
      <c r="A1" s="26" t="s">
        <v>33</v>
      </c>
      <c r="E1" s="10" t="s">
        <v>43</v>
      </c>
      <c r="F1" s="32" t="s">
        <v>55</v>
      </c>
    </row>
    <row r="3" spans="1:6" ht="19" customHeight="1" x14ac:dyDescent="0.35">
      <c r="A3" s="27" t="s">
        <v>11</v>
      </c>
    </row>
    <row r="4" spans="1:6" ht="19" customHeight="1" x14ac:dyDescent="0.35">
      <c r="A4" s="10" t="s">
        <v>37</v>
      </c>
    </row>
    <row r="5" spans="1:6" ht="19" customHeight="1" x14ac:dyDescent="0.35">
      <c r="A5" s="1" t="s">
        <v>38</v>
      </c>
      <c r="B5" s="12"/>
      <c r="C5" s="35"/>
      <c r="D5" s="36"/>
    </row>
    <row r="6" spans="1:6" ht="19" customHeight="1" x14ac:dyDescent="0.35">
      <c r="A6" s="1" t="s">
        <v>39</v>
      </c>
      <c r="B6" s="25"/>
    </row>
    <row r="8" spans="1:6" ht="26" x14ac:dyDescent="0.35">
      <c r="B8" s="37" t="s">
        <v>46</v>
      </c>
      <c r="C8" s="38" t="s">
        <v>47</v>
      </c>
      <c r="D8" s="37" t="s">
        <v>52</v>
      </c>
      <c r="E8" s="38" t="s">
        <v>48</v>
      </c>
      <c r="F8" s="38" t="s">
        <v>49</v>
      </c>
    </row>
    <row r="9" spans="1:6" ht="19" customHeight="1" x14ac:dyDescent="0.35">
      <c r="A9" s="4" t="s">
        <v>3</v>
      </c>
      <c r="B9" s="13">
        <f>D5/12</f>
        <v>0</v>
      </c>
      <c r="C9" s="13">
        <f>D5/12</f>
        <v>0</v>
      </c>
      <c r="D9" s="13">
        <f>D5/12</f>
        <v>0</v>
      </c>
      <c r="E9" s="13">
        <f>D5/12</f>
        <v>0</v>
      </c>
      <c r="F9" s="13">
        <f>D5/12</f>
        <v>0</v>
      </c>
    </row>
    <row r="10" spans="1:6" ht="19" customHeight="1" x14ac:dyDescent="0.35">
      <c r="A10" s="4" t="s">
        <v>12</v>
      </c>
      <c r="B10" s="13">
        <f>'Income Tax'!B16</f>
        <v>-209.5</v>
      </c>
      <c r="C10" s="13">
        <f>'Income Tax'!C16</f>
        <v>-209.5</v>
      </c>
      <c r="D10" s="13">
        <f>'Income Tax'!C16</f>
        <v>-209.5</v>
      </c>
      <c r="E10" s="13">
        <f>'Income Tax'!C16</f>
        <v>-209.5</v>
      </c>
      <c r="F10" s="13">
        <f>'Income Tax'!C16</f>
        <v>-209.5</v>
      </c>
    </row>
    <row r="11" spans="1:6" ht="19" customHeight="1" x14ac:dyDescent="0.35">
      <c r="A11" s="4" t="s">
        <v>13</v>
      </c>
      <c r="B11" s="13">
        <f>NIC!C16</f>
        <v>-83.8</v>
      </c>
      <c r="C11" s="13">
        <f>NIC!C16</f>
        <v>-83.8</v>
      </c>
      <c r="D11" s="13">
        <f>NIC!C16</f>
        <v>-83.8</v>
      </c>
      <c r="E11" s="13">
        <f>NIC!C16</f>
        <v>-83.8</v>
      </c>
      <c r="F11" s="13">
        <f>NIC!C16</f>
        <v>-83.8</v>
      </c>
    </row>
    <row r="12" spans="1:6" ht="19" customHeight="1" x14ac:dyDescent="0.35">
      <c r="A12" s="4" t="s">
        <v>14</v>
      </c>
      <c r="B12" s="13">
        <f>B9*6.1%</f>
        <v>0</v>
      </c>
      <c r="C12" s="13">
        <f>0.03*C9</f>
        <v>0</v>
      </c>
      <c r="D12" s="13">
        <f>0.04*D9</f>
        <v>0</v>
      </c>
      <c r="E12" s="13">
        <f>0.06*E9</f>
        <v>0</v>
      </c>
      <c r="F12" s="13">
        <f>0.08*F9</f>
        <v>0</v>
      </c>
    </row>
    <row r="13" spans="1:6" ht="19" customHeight="1" x14ac:dyDescent="0.35">
      <c r="A13" s="14" t="s">
        <v>4</v>
      </c>
      <c r="B13" s="13">
        <f>SUM(B10:B12)</f>
        <v>-293.3</v>
      </c>
      <c r="C13" s="13">
        <f t="shared" ref="C13:F13" si="0">SUM(C10:C12)</f>
        <v>-293.3</v>
      </c>
      <c r="D13" s="13">
        <f t="shared" si="0"/>
        <v>-293.3</v>
      </c>
      <c r="E13" s="13">
        <f t="shared" si="0"/>
        <v>-293.3</v>
      </c>
      <c r="F13" s="13">
        <f t="shared" si="0"/>
        <v>-293.3</v>
      </c>
    </row>
    <row r="14" spans="1:6" ht="19" customHeight="1" x14ac:dyDescent="0.35">
      <c r="A14" s="14" t="s">
        <v>23</v>
      </c>
      <c r="B14" s="18">
        <f>B9-B13</f>
        <v>293.3</v>
      </c>
      <c r="C14" s="18">
        <f t="shared" ref="C14:F14" si="1">C9-C13</f>
        <v>293.3</v>
      </c>
      <c r="D14" s="18">
        <f t="shared" si="1"/>
        <v>293.3</v>
      </c>
      <c r="E14" s="18">
        <f t="shared" si="1"/>
        <v>293.3</v>
      </c>
      <c r="F14" s="18">
        <f t="shared" si="1"/>
        <v>293.3</v>
      </c>
    </row>
    <row r="16" spans="1:6" ht="19" customHeight="1" thickBot="1" x14ac:dyDescent="0.4"/>
    <row r="17" spans="1:6" ht="19" customHeight="1" x14ac:dyDescent="0.35">
      <c r="A17" s="28" t="s">
        <v>10</v>
      </c>
      <c r="B17" s="29"/>
      <c r="C17" s="29"/>
      <c r="D17" s="29"/>
      <c r="E17" s="29"/>
      <c r="F17" s="30"/>
    </row>
    <row r="18" spans="1:6" ht="19" customHeight="1" x14ac:dyDescent="0.35">
      <c r="A18" s="43" t="s">
        <v>36</v>
      </c>
      <c r="B18" s="44"/>
      <c r="C18" s="44"/>
      <c r="D18" s="44"/>
      <c r="E18" s="44"/>
      <c r="F18" s="31"/>
    </row>
    <row r="19" spans="1:6" ht="19" customHeight="1" x14ac:dyDescent="0.35">
      <c r="A19" s="45" t="s">
        <v>34</v>
      </c>
      <c r="B19" s="46"/>
      <c r="C19" s="46"/>
      <c r="D19" s="46"/>
      <c r="E19" s="46"/>
      <c r="F19" s="31"/>
    </row>
    <row r="20" spans="1:6" ht="19" customHeight="1" x14ac:dyDescent="0.35">
      <c r="A20" s="45" t="s">
        <v>35</v>
      </c>
      <c r="B20" s="46"/>
      <c r="C20" s="46"/>
      <c r="D20" s="46"/>
      <c r="E20" s="46"/>
      <c r="F20" s="31"/>
    </row>
    <row r="21" spans="1:6" ht="30.75" customHeight="1" x14ac:dyDescent="0.35">
      <c r="A21" s="47" t="s">
        <v>42</v>
      </c>
      <c r="B21" s="48"/>
      <c r="C21" s="48"/>
      <c r="D21" s="48"/>
      <c r="E21" s="48"/>
      <c r="F21" s="31"/>
    </row>
    <row r="22" spans="1:6" ht="19" customHeight="1" x14ac:dyDescent="0.35">
      <c r="A22" s="45" t="s">
        <v>45</v>
      </c>
      <c r="B22" s="46"/>
      <c r="C22" s="46"/>
      <c r="D22" s="46"/>
      <c r="E22" s="46"/>
      <c r="F22" s="31"/>
    </row>
    <row r="23" spans="1:6" ht="19" customHeight="1" x14ac:dyDescent="0.35">
      <c r="A23" s="43" t="s">
        <v>41</v>
      </c>
      <c r="B23" s="44"/>
      <c r="C23" s="44"/>
      <c r="D23" s="44"/>
      <c r="E23" s="44"/>
      <c r="F23" s="49"/>
    </row>
    <row r="24" spans="1:6" ht="19" customHeight="1" thickBot="1" x14ac:dyDescent="0.4">
      <c r="A24" s="40" t="s">
        <v>40</v>
      </c>
      <c r="B24" s="41"/>
      <c r="C24" s="41"/>
      <c r="D24" s="41"/>
      <c r="E24" s="41"/>
      <c r="F24" s="42"/>
    </row>
    <row r="26" spans="1:6" ht="19" customHeight="1" x14ac:dyDescent="0.35">
      <c r="A26" s="10" t="s">
        <v>56</v>
      </c>
    </row>
    <row r="27" spans="1:6" ht="19" customHeight="1" x14ac:dyDescent="0.35">
      <c r="A27" s="10" t="s">
        <v>53</v>
      </c>
    </row>
    <row r="28" spans="1:6" ht="19" customHeight="1" x14ac:dyDescent="0.35">
      <c r="A28" s="10" t="s">
        <v>44</v>
      </c>
    </row>
  </sheetData>
  <mergeCells count="7">
    <mergeCell ref="A24:F24"/>
    <mergeCell ref="A18:E18"/>
    <mergeCell ref="A19:E19"/>
    <mergeCell ref="A20:E20"/>
    <mergeCell ref="A21:E21"/>
    <mergeCell ref="A22:E22"/>
    <mergeCell ref="A23:F23"/>
  </mergeCells>
  <phoneticPr fontId="0" type="noConversion"/>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topLeftCell="A10" workbookViewId="0">
      <selection activeCell="C13" sqref="C13"/>
    </sheetView>
  </sheetViews>
  <sheetFormatPr defaultColWidth="9.1796875" defaultRowHeight="19" customHeight="1" x14ac:dyDescent="0.25"/>
  <cols>
    <col min="1" max="1" width="31.54296875" style="17" customWidth="1"/>
    <col min="2" max="2" width="17.26953125" style="15" customWidth="1"/>
    <col min="3" max="3" width="34.1796875" style="15" customWidth="1"/>
    <col min="4" max="16384" width="9.1796875" style="15"/>
  </cols>
  <sheetData>
    <row r="1" spans="1:3" s="10" customFormat="1" ht="19" customHeight="1" x14ac:dyDescent="0.35">
      <c r="A1" s="5" t="s">
        <v>60</v>
      </c>
    </row>
    <row r="2" spans="1:3" s="10" customFormat="1" ht="19" customHeight="1" x14ac:dyDescent="0.35">
      <c r="A2" s="6" t="s">
        <v>15</v>
      </c>
      <c r="B2" s="33">
        <v>6396</v>
      </c>
    </row>
    <row r="3" spans="1:3" s="10" customFormat="1" ht="19" customHeight="1" x14ac:dyDescent="0.35">
      <c r="A3" s="6" t="s">
        <v>16</v>
      </c>
      <c r="B3" s="33">
        <v>12570</v>
      </c>
    </row>
    <row r="4" spans="1:3" s="10" customFormat="1" ht="19" customHeight="1" x14ac:dyDescent="0.35">
      <c r="A4" s="6" t="s">
        <v>17</v>
      </c>
      <c r="B4" s="33">
        <v>50270</v>
      </c>
    </row>
    <row r="5" spans="1:3" s="10" customFormat="1" ht="19" customHeight="1" x14ac:dyDescent="0.35">
      <c r="A5" s="19"/>
    </row>
    <row r="6" spans="1:3" s="10" customFormat="1" ht="19" customHeight="1" x14ac:dyDescent="0.35">
      <c r="A6" s="5" t="s">
        <v>18</v>
      </c>
      <c r="C6" s="7"/>
    </row>
    <row r="7" spans="1:3" s="10" customFormat="1" ht="19" customHeight="1" x14ac:dyDescent="0.35">
      <c r="A7" s="8" t="s">
        <v>3</v>
      </c>
      <c r="C7" s="13">
        <f>'Net Pay'!B9</f>
        <v>0</v>
      </c>
    </row>
    <row r="8" spans="1:3" s="10" customFormat="1" ht="19" customHeight="1" x14ac:dyDescent="0.35">
      <c r="A8" s="19" t="s">
        <v>5</v>
      </c>
      <c r="C8" s="13">
        <f>'Net Pay'!B9</f>
        <v>0</v>
      </c>
    </row>
    <row r="9" spans="1:3" s="10" customFormat="1" ht="19" customHeight="1" x14ac:dyDescent="0.35">
      <c r="A9" s="19" t="s">
        <v>6</v>
      </c>
      <c r="C9" s="13">
        <f>12*C8</f>
        <v>0</v>
      </c>
    </row>
    <row r="10" spans="1:3" s="10" customFormat="1" ht="19" customHeight="1" x14ac:dyDescent="0.35">
      <c r="A10" s="5" t="s">
        <v>19</v>
      </c>
    </row>
    <row r="11" spans="1:3" s="10" customFormat="1" ht="19" customHeight="1" x14ac:dyDescent="0.35">
      <c r="A11" s="19" t="s">
        <v>20</v>
      </c>
      <c r="B11" s="20">
        <v>0</v>
      </c>
      <c r="C11" s="16">
        <f>$B11*(IF(C9&lt;$B3,C9,$B3))</f>
        <v>0</v>
      </c>
    </row>
    <row r="12" spans="1:3" s="10" customFormat="1" ht="19" customHeight="1" x14ac:dyDescent="0.35">
      <c r="A12" s="8" t="s">
        <v>21</v>
      </c>
      <c r="B12" s="39">
        <v>0.08</v>
      </c>
      <c r="C12" s="16">
        <f>$B12*(IF(C9&gt;$B4,($B4-$B3),(C9-$B3)))</f>
        <v>-1005.6</v>
      </c>
    </row>
    <row r="13" spans="1:3" s="10" customFormat="1" ht="19" customHeight="1" x14ac:dyDescent="0.35">
      <c r="A13" s="8" t="s">
        <v>22</v>
      </c>
      <c r="B13" s="39">
        <v>0.02</v>
      </c>
      <c r="C13" s="16">
        <f>$B13*(IF(C9&lt;$B4,0,(C9-$B4)))</f>
        <v>0</v>
      </c>
    </row>
    <row r="14" spans="1:3" ht="19" customHeight="1" x14ac:dyDescent="0.25">
      <c r="A14" s="17" t="s">
        <v>30</v>
      </c>
    </row>
    <row r="15" spans="1:3" ht="19" customHeight="1" x14ac:dyDescent="0.25">
      <c r="A15" s="8" t="s">
        <v>31</v>
      </c>
      <c r="C15" s="21">
        <f>SUM(C11:C13)</f>
        <v>-1005.6</v>
      </c>
    </row>
    <row r="16" spans="1:3" ht="19" customHeight="1" x14ac:dyDescent="0.3">
      <c r="A16" s="22" t="s">
        <v>32</v>
      </c>
      <c r="B16" s="23"/>
      <c r="C16" s="24">
        <f>C15/12</f>
        <v>-83.8</v>
      </c>
    </row>
  </sheetData>
  <phoneticPr fontId="0"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6"/>
  <sheetViews>
    <sheetView workbookViewId="0">
      <selection activeCell="C4" sqref="C4"/>
    </sheetView>
  </sheetViews>
  <sheetFormatPr defaultColWidth="9.1796875" defaultRowHeight="19" customHeight="1" x14ac:dyDescent="0.25"/>
  <cols>
    <col min="1" max="1" width="60.453125" style="15" bestFit="1" customWidth="1"/>
    <col min="2" max="3" width="20.7265625" style="15" customWidth="1"/>
    <col min="4" max="4" width="13.1796875" style="15" customWidth="1"/>
    <col min="5" max="16384" width="9.1796875" style="15"/>
  </cols>
  <sheetData>
    <row r="1" spans="1:3" s="10" customFormat="1" ht="19" customHeight="1" x14ac:dyDescent="0.35">
      <c r="A1" s="1" t="s">
        <v>57</v>
      </c>
      <c r="B1" s="2">
        <v>12570</v>
      </c>
      <c r="C1" s="1" t="s">
        <v>0</v>
      </c>
    </row>
    <row r="2" spans="1:3" s="10" customFormat="1" ht="19" customHeight="1" x14ac:dyDescent="0.35">
      <c r="A2" s="1" t="s">
        <v>58</v>
      </c>
      <c r="B2" s="11">
        <v>37700</v>
      </c>
      <c r="C2" s="1" t="s">
        <v>1</v>
      </c>
    </row>
    <row r="3" spans="1:3" s="10" customFormat="1" ht="19" customHeight="1" x14ac:dyDescent="0.35">
      <c r="A3" s="1" t="str">
        <f>CONCATENATE("2024/25 Higher Rate at 40% for pay above £",B2," and up to £125,140")</f>
        <v>2024/25 Higher Rate at 40% for pay above £37700 and up to £125,140</v>
      </c>
      <c r="B3" s="34"/>
      <c r="C3" s="1" t="s">
        <v>1</v>
      </c>
    </row>
    <row r="4" spans="1:3" s="10" customFormat="1" ht="19" customHeight="1" x14ac:dyDescent="0.35">
      <c r="A4" s="1" t="s">
        <v>59</v>
      </c>
      <c r="B4" s="34"/>
      <c r="C4" s="1" t="s">
        <v>54</v>
      </c>
    </row>
    <row r="5" spans="1:3" s="10" customFormat="1" ht="19" customHeight="1" x14ac:dyDescent="0.35">
      <c r="A5" s="1"/>
      <c r="B5" s="25"/>
    </row>
    <row r="6" spans="1:3" s="10" customFormat="1" ht="13" x14ac:dyDescent="0.35">
      <c r="A6" s="3" t="s">
        <v>2</v>
      </c>
      <c r="B6" s="9" t="s">
        <v>50</v>
      </c>
      <c r="C6" s="9" t="s">
        <v>51</v>
      </c>
    </row>
    <row r="7" spans="1:3" s="10" customFormat="1" ht="19" customHeight="1" x14ac:dyDescent="0.35">
      <c r="A7" s="4" t="s">
        <v>3</v>
      </c>
      <c r="B7" s="13">
        <f>'Net Pay'!B9</f>
        <v>0</v>
      </c>
      <c r="C7" s="13">
        <f>'Net Pay'!C9</f>
        <v>0</v>
      </c>
    </row>
    <row r="8" spans="1:3" s="10" customFormat="1" ht="19" customHeight="1" x14ac:dyDescent="0.35">
      <c r="A8" s="14" t="s">
        <v>25</v>
      </c>
      <c r="B8" s="13">
        <f>'Net Pay'!B12</f>
        <v>0</v>
      </c>
      <c r="C8" s="13">
        <f>'Net Pay'!C12</f>
        <v>0</v>
      </c>
    </row>
    <row r="9" spans="1:3" s="10" customFormat="1" ht="19" customHeight="1" x14ac:dyDescent="0.35">
      <c r="A9" s="4" t="s">
        <v>24</v>
      </c>
      <c r="B9" s="13">
        <f>B7-B8</f>
        <v>0</v>
      </c>
      <c r="C9" s="13">
        <f>C7-C8</f>
        <v>0</v>
      </c>
    </row>
    <row r="10" spans="1:3" s="10" customFormat="1" ht="19" customHeight="1" x14ac:dyDescent="0.35">
      <c r="A10" s="14" t="s">
        <v>29</v>
      </c>
      <c r="B10" s="13">
        <f>12*B9</f>
        <v>0</v>
      </c>
      <c r="C10" s="13">
        <f>12*C9</f>
        <v>0</v>
      </c>
    </row>
    <row r="11" spans="1:3" s="10" customFormat="1" ht="19" customHeight="1" x14ac:dyDescent="0.35">
      <c r="A11" s="4" t="s">
        <v>7</v>
      </c>
      <c r="B11" s="16">
        <f>B10-$B1</f>
        <v>-12570</v>
      </c>
      <c r="C11" s="16">
        <f>C10-$B1</f>
        <v>-12570</v>
      </c>
    </row>
    <row r="12" spans="1:3" s="10" customFormat="1" ht="19" customHeight="1" x14ac:dyDescent="0.35">
      <c r="A12" s="4" t="s">
        <v>8</v>
      </c>
      <c r="B12" s="16">
        <f>IF(B11&lt;$B2,B11,$B2)</f>
        <v>-12570</v>
      </c>
      <c r="C12" s="16">
        <f>IF(C11&lt;$B2,C11,$B2)</f>
        <v>-12570</v>
      </c>
    </row>
    <row r="13" spans="1:3" s="10" customFormat="1" ht="19" hidden="1" customHeight="1" x14ac:dyDescent="0.35">
      <c r="A13" s="4" t="s">
        <v>27</v>
      </c>
      <c r="B13" s="16">
        <f>B11-$B2</f>
        <v>-50270</v>
      </c>
      <c r="C13" s="16">
        <f>C11-$B2</f>
        <v>-50270</v>
      </c>
    </row>
    <row r="14" spans="1:3" s="10" customFormat="1" ht="19" customHeight="1" x14ac:dyDescent="0.35">
      <c r="A14" s="4" t="s">
        <v>9</v>
      </c>
      <c r="B14" s="16">
        <f>IF(B13&gt;0,B13,0)</f>
        <v>0</v>
      </c>
      <c r="C14" s="16">
        <f>IF(C13&gt;0,C13,0)</f>
        <v>0</v>
      </c>
    </row>
    <row r="15" spans="1:3" s="10" customFormat="1" ht="19" customHeight="1" x14ac:dyDescent="0.35">
      <c r="A15" s="4" t="s">
        <v>26</v>
      </c>
      <c r="B15" s="13">
        <f>(0.2*B12)+(0.4*B14)</f>
        <v>-2514</v>
      </c>
      <c r="C15" s="13">
        <f>(0.2*C12)+(0.4*C14)</f>
        <v>-2514</v>
      </c>
    </row>
    <row r="16" spans="1:3" s="10" customFormat="1" ht="19" customHeight="1" x14ac:dyDescent="0.35">
      <c r="A16" s="4" t="s">
        <v>28</v>
      </c>
      <c r="B16" s="18">
        <f>B15/12</f>
        <v>-209.5</v>
      </c>
      <c r="C16" s="18">
        <f>C15/12</f>
        <v>-209.5</v>
      </c>
    </row>
  </sheetData>
  <phoneticPr fontId="0" type="noConversion"/>
  <pageMargins left="0.11811023622047245" right="0.11811023622047245" top="0.74803149606299213" bottom="0.74803149606299213" header="0.31496062992125984" footer="0.31496062992125984"/>
  <pageSetup paperSize="9" scale="85" orientation="landscape" r:id="rId1"/>
</worksheet>
</file>

<file path=docMetadata/LabelInfo.xml><?xml version="1.0" encoding="utf-8"?>
<clbl:labelList xmlns:clbl="http://schemas.microsoft.com/office/2020/mipLabelMetadata">
  <clbl:label id="{912a5d77-fb98-4eee-af32-1334d8f04a53}" enabled="0" method="" siteId="{912a5d77-fb98-4eee-af32-1334d8f04a5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Net Pay</vt:lpstr>
      <vt:lpstr>NIC</vt:lpstr>
      <vt:lpstr>Income Tax</vt:lpstr>
      <vt:lpstr>'Net Pay'!Print_Area</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ajohnson</dc:creator>
  <cp:lastModifiedBy>Allen, Becky</cp:lastModifiedBy>
  <cp:lastPrinted>2017-08-15T08:42:08Z</cp:lastPrinted>
  <dcterms:created xsi:type="dcterms:W3CDTF">2012-12-05T18:08:56Z</dcterms:created>
  <dcterms:modified xsi:type="dcterms:W3CDTF">2024-04-08T12:11:59Z</dcterms:modified>
</cp:coreProperties>
</file>