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95" windowHeight="7935" firstSheet="2" activeTab="2"/>
  </bookViews>
  <sheets>
    <sheet name="Site Description" sheetId="1" r:id="rId1"/>
    <sheet name="Data Entry" sheetId="2" r:id="rId2"/>
    <sheet name="Calcification Rates" sheetId="3" r:id="rId3"/>
    <sheet name="Glossary of Codes" sheetId="4" r:id="rId4"/>
    <sheet name="Data Analysis" sheetId="5" r:id="rId5"/>
    <sheet name="Summary Tables" sheetId="6" r:id="rId6"/>
    <sheet name="Results" sheetId="7" r:id="rId7"/>
  </sheets>
  <definedNames>
    <definedName name="_xlfn.AVERAGEIF" hidden="1">#NAME?</definedName>
    <definedName name="_xlfn.SUMIFS" hidden="1">#NAME?</definedName>
    <definedName name="TAXA">'Glossary of Codes'!$B$2:$C$4</definedName>
  </definedNames>
  <calcPr fullCalcOnLoad="1"/>
</workbook>
</file>

<file path=xl/sharedStrings.xml><?xml version="1.0" encoding="utf-8"?>
<sst xmlns="http://schemas.openxmlformats.org/spreadsheetml/2006/main" count="488" uniqueCount="249">
  <si>
    <t>SD</t>
  </si>
  <si>
    <t>CCA</t>
  </si>
  <si>
    <t>MAC</t>
  </si>
  <si>
    <t>RB</t>
  </si>
  <si>
    <t>Code</t>
  </si>
  <si>
    <t>Taxon</t>
  </si>
  <si>
    <t>Acropora palmata</t>
  </si>
  <si>
    <t>Acropora cervicornis</t>
  </si>
  <si>
    <t>Acropora prolifera</t>
  </si>
  <si>
    <t>Macroalgae</t>
  </si>
  <si>
    <t>Rubble</t>
  </si>
  <si>
    <t>Porites astreoides</t>
  </si>
  <si>
    <t>Sand</t>
  </si>
  <si>
    <t>Diploria labyrinthiformis</t>
  </si>
  <si>
    <t>Siderastrea siderea</t>
  </si>
  <si>
    <t>Favia fragum</t>
  </si>
  <si>
    <t>Stephanocoenia intersepta</t>
  </si>
  <si>
    <t>Meandrina meandrites</t>
  </si>
  <si>
    <t>Agaricia agaricites</t>
  </si>
  <si>
    <t>Agaricia humilis</t>
  </si>
  <si>
    <t>Agaricia grahamae</t>
  </si>
  <si>
    <t>Porites porites</t>
  </si>
  <si>
    <t>Siderastrea radians</t>
  </si>
  <si>
    <t>Colpophyllia natans</t>
  </si>
  <si>
    <t>Madracis decactis</t>
  </si>
  <si>
    <t>Madracis mirabilis</t>
  </si>
  <si>
    <t>Dendrogyra cylindrus</t>
  </si>
  <si>
    <t>Tubastraea coccinea</t>
  </si>
  <si>
    <t>Diploria strigosa</t>
  </si>
  <si>
    <t>MY</t>
  </si>
  <si>
    <t>Soft Coral</t>
  </si>
  <si>
    <t>SC</t>
  </si>
  <si>
    <t>STI</t>
  </si>
  <si>
    <t>ACC</t>
  </si>
  <si>
    <t>ACP</t>
  </si>
  <si>
    <t>ACPR</t>
  </si>
  <si>
    <t>AGA</t>
  </si>
  <si>
    <t>AGG</t>
  </si>
  <si>
    <t>AGH</t>
  </si>
  <si>
    <t>MDM</t>
  </si>
  <si>
    <t>MDD</t>
  </si>
  <si>
    <t>MD</t>
  </si>
  <si>
    <t>Madracis formosa</t>
  </si>
  <si>
    <t>MDF</t>
  </si>
  <si>
    <t>AG</t>
  </si>
  <si>
    <t>SIR</t>
  </si>
  <si>
    <t>SIS</t>
  </si>
  <si>
    <t>POA</t>
  </si>
  <si>
    <t>POP</t>
  </si>
  <si>
    <t>DIS</t>
  </si>
  <si>
    <t>DNC</t>
  </si>
  <si>
    <t>DIL</t>
  </si>
  <si>
    <t>DCS</t>
  </si>
  <si>
    <t>FVF</t>
  </si>
  <si>
    <t>Diploria clivosa</t>
  </si>
  <si>
    <t>DIC</t>
  </si>
  <si>
    <t>DI</t>
  </si>
  <si>
    <t>MEM</t>
  </si>
  <si>
    <t>CON</t>
  </si>
  <si>
    <t>Agaricia fragilis</t>
  </si>
  <si>
    <t>AGF</t>
  </si>
  <si>
    <t>Agaricia lamarcki</t>
  </si>
  <si>
    <t>Agaricia tenuifolia</t>
  </si>
  <si>
    <t>AGL</t>
  </si>
  <si>
    <t>AGT</t>
  </si>
  <si>
    <t>EUF</t>
  </si>
  <si>
    <t>TUC</t>
  </si>
  <si>
    <t>Other</t>
  </si>
  <si>
    <t>MOC</t>
  </si>
  <si>
    <t>Turf algae</t>
  </si>
  <si>
    <t>SP</t>
  </si>
  <si>
    <t>Sponge</t>
  </si>
  <si>
    <t>Halimeda</t>
  </si>
  <si>
    <t>HA</t>
  </si>
  <si>
    <t>MCCA</t>
  </si>
  <si>
    <t>Macroalgae/CCA</t>
  </si>
  <si>
    <t>Agaricia undata</t>
  </si>
  <si>
    <t>AGU</t>
  </si>
  <si>
    <t>Leptoceris cucullata</t>
  </si>
  <si>
    <t>LEC</t>
  </si>
  <si>
    <t>Madracis carmabi</t>
  </si>
  <si>
    <t>MDC</t>
  </si>
  <si>
    <t>MDP</t>
  </si>
  <si>
    <t>Madracis pharensis</t>
  </si>
  <si>
    <t>MDS</t>
  </si>
  <si>
    <t>Madracis senaria</t>
  </si>
  <si>
    <t>Manicina areolata</t>
  </si>
  <si>
    <t>MAE</t>
  </si>
  <si>
    <t>SOB</t>
  </si>
  <si>
    <t>Solenastrea bournoni</t>
  </si>
  <si>
    <t>Stylaster roseus</t>
  </si>
  <si>
    <t>SYR</t>
  </si>
  <si>
    <t>Dichoenia stokesii</t>
  </si>
  <si>
    <t>Eusmilia fastigiata</t>
  </si>
  <si>
    <t>Meandrina danae</t>
  </si>
  <si>
    <t>MED</t>
  </si>
  <si>
    <t>ME</t>
  </si>
  <si>
    <t>Meandrina spp.</t>
  </si>
  <si>
    <t>Isophyllia sinuosa</t>
  </si>
  <si>
    <t>ISS</t>
  </si>
  <si>
    <t>Isophyllastrea rigida</t>
  </si>
  <si>
    <t>ISR</t>
  </si>
  <si>
    <t>Mussa angulosa</t>
  </si>
  <si>
    <t>MUA</t>
  </si>
  <si>
    <t>Mycetophyllia aliciae</t>
  </si>
  <si>
    <t>Mycetophyllia danaana</t>
  </si>
  <si>
    <t>Mycetophyllia ferox</t>
  </si>
  <si>
    <t>Mycetophyllia lamarckiana</t>
  </si>
  <si>
    <t>Mycetophyllia reesii</t>
  </si>
  <si>
    <t>MYA</t>
  </si>
  <si>
    <t>MYD</t>
  </si>
  <si>
    <t>MYF</t>
  </si>
  <si>
    <t>MYL</t>
  </si>
  <si>
    <t>MYR</t>
  </si>
  <si>
    <t>Scolymia spp.</t>
  </si>
  <si>
    <t>SOC</t>
  </si>
  <si>
    <t>Porites branneri</t>
  </si>
  <si>
    <t>Porites colonensis</t>
  </si>
  <si>
    <t>Porites divaricata</t>
  </si>
  <si>
    <t>Porites furcata</t>
  </si>
  <si>
    <t>POB</t>
  </si>
  <si>
    <t>POC</t>
  </si>
  <si>
    <t>POD</t>
  </si>
  <si>
    <t>POF</t>
  </si>
  <si>
    <t>Agaricia spp.</t>
  </si>
  <si>
    <t>Diploria spp.</t>
  </si>
  <si>
    <t>Madracis spp.</t>
  </si>
  <si>
    <t>Mycetophyllia spp.</t>
  </si>
  <si>
    <t>Substrate Code</t>
  </si>
  <si>
    <t>Transect 1</t>
  </si>
  <si>
    <t>Transect 2</t>
  </si>
  <si>
    <t>Transect 3</t>
  </si>
  <si>
    <t>Transect 4</t>
  </si>
  <si>
    <t>Transect 5</t>
  </si>
  <si>
    <t>Transect 6</t>
  </si>
  <si>
    <t>Dead Coral</t>
  </si>
  <si>
    <t>DC</t>
  </si>
  <si>
    <r>
      <t>Mean Density (g/cm</t>
    </r>
    <r>
      <rPr>
        <b/>
        <vertAlign val="superscript"/>
        <sz val="11"/>
        <color indexed="8"/>
        <rFont val="Calibri"/>
        <family val="2"/>
      </rPr>
      <t>3</t>
    </r>
    <r>
      <rPr>
        <b/>
        <sz val="11"/>
        <color indexed="8"/>
        <rFont val="Calibri"/>
        <family val="2"/>
      </rPr>
      <t>)</t>
    </r>
  </si>
  <si>
    <t>Mean Extension rate (cm/yr)</t>
  </si>
  <si>
    <r>
      <t>Mean Calcification (g/cm</t>
    </r>
    <r>
      <rPr>
        <b/>
        <vertAlign val="superscript"/>
        <sz val="11"/>
        <color indexed="8"/>
        <rFont val="Calibri"/>
        <family val="2"/>
      </rPr>
      <t>2</t>
    </r>
    <r>
      <rPr>
        <b/>
        <sz val="11"/>
        <color indexed="8"/>
        <rFont val="Calibri"/>
        <family val="2"/>
      </rPr>
      <t>/yr)</t>
    </r>
  </si>
  <si>
    <r>
      <t>Mean Calcification (kg/m</t>
    </r>
    <r>
      <rPr>
        <b/>
        <vertAlign val="superscript"/>
        <sz val="11"/>
        <color indexed="8"/>
        <rFont val="Calibri"/>
        <family val="2"/>
      </rPr>
      <t>2</t>
    </r>
    <r>
      <rPr>
        <b/>
        <sz val="11"/>
        <color indexed="8"/>
        <rFont val="Calibri"/>
        <family val="2"/>
      </rPr>
      <t>/yr)</t>
    </r>
  </si>
  <si>
    <r>
      <t>Calcification Rate (kg/m</t>
    </r>
    <r>
      <rPr>
        <b/>
        <vertAlign val="superscript"/>
        <sz val="11"/>
        <color indexed="8"/>
        <rFont val="Calibri"/>
        <family val="2"/>
      </rPr>
      <t>2</t>
    </r>
    <r>
      <rPr>
        <b/>
        <sz val="11"/>
        <color indexed="8"/>
        <rFont val="Calibri"/>
        <family val="2"/>
      </rPr>
      <t>/yr)</t>
    </r>
  </si>
  <si>
    <t>TF</t>
  </si>
  <si>
    <t>HCE</t>
  </si>
  <si>
    <t>HCP</t>
  </si>
  <si>
    <t>HCM</t>
  </si>
  <si>
    <t>Hard Coral (encrusting)</t>
  </si>
  <si>
    <t>Hard Coral (massive)</t>
  </si>
  <si>
    <t>MI</t>
  </si>
  <si>
    <t>Millepora spp.</t>
  </si>
  <si>
    <t>Spreadsheet Guidelines</t>
  </si>
  <si>
    <t>1.</t>
  </si>
  <si>
    <t>2.</t>
  </si>
  <si>
    <t>3.</t>
  </si>
  <si>
    <t>Site</t>
  </si>
  <si>
    <t>Survey Date</t>
  </si>
  <si>
    <t>Depth</t>
  </si>
  <si>
    <t>Surveyor</t>
  </si>
  <si>
    <t>Notes</t>
  </si>
  <si>
    <t>Site Details</t>
  </si>
  <si>
    <t>Transect No.</t>
  </si>
  <si>
    <t>Latitude</t>
  </si>
  <si>
    <t>Longitude</t>
  </si>
  <si>
    <t>Rugosity</t>
  </si>
  <si>
    <t>% Cover</t>
  </si>
  <si>
    <t>Cover (cm)</t>
  </si>
  <si>
    <t>Number of Surveyed Transects</t>
  </si>
  <si>
    <t>4.</t>
  </si>
  <si>
    <t>BLANK</t>
  </si>
  <si>
    <t>OTH</t>
  </si>
  <si>
    <t>Hard Coral (platy/foliose)</t>
  </si>
  <si>
    <t>Montastraea cavernosa</t>
  </si>
  <si>
    <t>Totals</t>
  </si>
  <si>
    <t>Taxon Cover (cm)</t>
  </si>
  <si>
    <t>CY</t>
  </si>
  <si>
    <t>Cyanobacteria</t>
  </si>
  <si>
    <t>PEY</t>
  </si>
  <si>
    <t>Peysonellid algae</t>
  </si>
  <si>
    <t>Linear Meter (1-10)</t>
  </si>
  <si>
    <t>Std Dev</t>
  </si>
  <si>
    <t>Hard Coral</t>
  </si>
  <si>
    <t>Others</t>
  </si>
  <si>
    <t>Macroalgae and Turf</t>
  </si>
  <si>
    <t>HC</t>
  </si>
  <si>
    <t>O</t>
  </si>
  <si>
    <t>Rubble, Rock and Sand</t>
  </si>
  <si>
    <t>MT</t>
  </si>
  <si>
    <t>RRS</t>
  </si>
  <si>
    <t>OCT</t>
  </si>
  <si>
    <t>Transect Distance (cm)</t>
  </si>
  <si>
    <t>Transect % Cover</t>
  </si>
  <si>
    <t>Mean</t>
  </si>
  <si>
    <t>Species Specific Summary</t>
  </si>
  <si>
    <t>Survey Results</t>
  </si>
  <si>
    <t>Benthos</t>
  </si>
  <si>
    <t>Survey Period</t>
  </si>
  <si>
    <t>Surveyor/s</t>
  </si>
  <si>
    <t>Planar Length (m)</t>
  </si>
  <si>
    <t>Greyed out, brown or yellow cells should not be manipulated</t>
  </si>
  <si>
    <t>The Data Analysis tab illustrates how the calculations are made. It also contains a transect by transect summary of the results.</t>
  </si>
  <si>
    <t>5.</t>
  </si>
  <si>
    <t>A summary of the results for each species/taxon is displayed in the Summary Tables tab.</t>
  </si>
  <si>
    <t>6.</t>
  </si>
  <si>
    <t>Data is added to the Data Entry tab. Site information can be added to this tab.</t>
  </si>
  <si>
    <t>Substrate Cover (m)</t>
  </si>
  <si>
    <t>Benthic Category Summary</t>
  </si>
  <si>
    <t>Crustose coralline algae</t>
  </si>
  <si>
    <r>
      <t>Carbonate Production (kgCaCO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</si>
  <si>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t>7.</t>
  </si>
  <si>
    <t>The whole site results are displayed in the Results tab. Here, each taxon is grouped into one of six benthic categories. Mean percent cover and carbonate production rates are given along with standard deviations.</t>
  </si>
  <si>
    <t>Transect Distance (m)</t>
  </si>
  <si>
    <t>The calculations automatically cater for varying numbers of transects e.g. in situations where it may not be possible to complete a transect and also in situations where transect planar lengths (linear meter) are different. However, it is important to add the 'linear meter' detail to the Data Entry tab, as this is required for the calculations. If this detail is not known for each meter, adding the maximum linear/planar extent of  the transect to the last entered substrate code will suffice. Decimals may be used.</t>
  </si>
  <si>
    <r>
      <t>Planar Production (kg/m</t>
    </r>
    <r>
      <rPr>
        <b/>
        <vertAlign val="superscript"/>
        <sz val="11"/>
        <color indexed="8"/>
        <rFont val="Calibri"/>
        <family val="2"/>
      </rPr>
      <t>2</t>
    </r>
    <r>
      <rPr>
        <b/>
        <sz val="11"/>
        <color indexed="8"/>
        <rFont val="Calibri"/>
        <family val="2"/>
      </rPr>
      <t>/yr)</t>
    </r>
  </si>
  <si>
    <t>Transect ID</t>
  </si>
  <si>
    <t>OCE</t>
  </si>
  <si>
    <t>Other calcareous encrusters</t>
  </si>
  <si>
    <t>Secondary Carbonate Producers</t>
  </si>
  <si>
    <t>SCP</t>
  </si>
  <si>
    <t>SED</t>
  </si>
  <si>
    <t>Sediment Producers</t>
  </si>
  <si>
    <t>Macroalgae and Turfs</t>
  </si>
  <si>
    <t>Important Physical Parameters</t>
  </si>
  <si>
    <t>% Available Substrate</t>
  </si>
  <si>
    <t>Transect</t>
  </si>
  <si>
    <t>Transect Length (m)</t>
  </si>
  <si>
    <r>
      <t>Transect Carbonate Production (kg CaCO3/m</t>
    </r>
    <r>
      <rPr>
        <b/>
        <vertAlign val="superscript"/>
        <sz val="11"/>
        <color indexed="8"/>
        <rFont val="Calibri"/>
        <family val="2"/>
      </rPr>
      <t>2</t>
    </r>
    <r>
      <rPr>
        <b/>
        <sz val="11"/>
        <color indexed="8"/>
        <rFont val="Calibri"/>
        <family val="2"/>
      </rPr>
      <t>/yr)</t>
    </r>
  </si>
  <si>
    <r>
      <t>Carbonate Production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</si>
  <si>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r>
      <t>Total Carbonate Production (kg CaCO</t>
    </r>
    <r>
      <rPr>
        <b/>
        <vertAlign val="subscript"/>
        <sz val="11"/>
        <color indexed="8"/>
        <rFont val="Calibri"/>
        <family val="2"/>
      </rPr>
      <t>3</t>
    </r>
    <r>
      <rPr>
        <b/>
        <sz val="11"/>
        <color indexed="8"/>
        <rFont val="Calibri"/>
        <family val="2"/>
      </rPr>
      <t>/m</t>
    </r>
    <r>
      <rPr>
        <b/>
        <vertAlign val="superscript"/>
        <sz val="11"/>
        <color indexed="8"/>
        <rFont val="Calibri"/>
        <family val="2"/>
      </rPr>
      <t>2</t>
    </r>
    <r>
      <rPr>
        <b/>
        <sz val="11"/>
        <color indexed="8"/>
        <rFont val="Calibri"/>
        <family val="2"/>
      </rPr>
      <t>/yr)</t>
    </r>
  </si>
  <si>
    <t>Microbioerosion</t>
  </si>
  <si>
    <t>Bioeroding Sponges</t>
  </si>
  <si>
    <t>*</t>
  </si>
  <si>
    <t xml:space="preserve">Calcification rates are averages calculated for each coral species based on published growth rate and density data. All the data derives from published studies in the Caribbean* and, whenever possible, is taken from sites with water depths ≤5m. Out of necessity, some of the data is taken from deeper reefs. The mean extension rates and densities can be changed where available local rates are deemed more appropriate. </t>
  </si>
  <si>
    <r>
      <t xml:space="preserve">Limited data on the Hydrozoans and </t>
    </r>
    <r>
      <rPr>
        <i/>
        <sz val="11"/>
        <color indexed="8"/>
        <rFont val="Calibri"/>
        <family val="2"/>
      </rPr>
      <t>Tubastrea</t>
    </r>
    <r>
      <rPr>
        <sz val="11"/>
        <color theme="1"/>
        <rFont val="Calibri"/>
        <family val="2"/>
      </rPr>
      <t xml:space="preserve"> required the use of Pacific density data.</t>
    </r>
  </si>
  <si>
    <t>HCB</t>
  </si>
  <si>
    <t>Hard Coral (branching)</t>
  </si>
  <si>
    <t>ART</t>
  </si>
  <si>
    <t>Articulated coralline algae</t>
  </si>
  <si>
    <t>http://www.exeter.ac.uk/geography/reefbudget</t>
  </si>
  <si>
    <t>The calcification rates can be altered if required by changing either the linear extension rate or the density of the particular coral in question. These can be found in the Calcification Rates tab.</t>
  </si>
  <si>
    <t>Carbonate production rates are calculated using percent cover data and default calcification rates, taken from published studies in the Caribbean. See database here:</t>
  </si>
  <si>
    <t>ORA</t>
  </si>
  <si>
    <t>Orbicella annularis</t>
  </si>
  <si>
    <t>ORF</t>
  </si>
  <si>
    <t>Orbicella faveolata</t>
  </si>
  <si>
    <t>ORFR</t>
  </si>
  <si>
    <t>Orbicella franksi</t>
  </si>
  <si>
    <t>OR</t>
  </si>
  <si>
    <t>Orbicella spp.</t>
  </si>
  <si>
    <t xml:space="preserve">Spreadsheets with known available extension and density data for different coral species are available from the ReefBudget website, here: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</si>
</sst>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00"/>
    <numFmt numFmtId="172" formatCode="0.0"/>
    <numFmt numFmtId="173" formatCode="0.000000"/>
    <numFmt numFmtId="174" formatCode="0.00000"/>
    <numFmt numFmtId="175" formatCode="0.0000"/>
    <numFmt numFmtId="176" formatCode="&quot;£&quot;#,##0.00"/>
  </numFmts>
  <fonts count="46">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i/>
      <sz val="11"/>
      <color indexed="8"/>
      <name val="Calibri"/>
      <family val="2"/>
    </font>
    <font>
      <b/>
      <sz val="14"/>
      <color indexed="8"/>
      <name val="Calibri"/>
      <family val="2"/>
    </font>
    <font>
      <sz val="8"/>
      <name val="Calibri"/>
      <family val="2"/>
    </font>
    <font>
      <b/>
      <vertAlign val="subscript"/>
      <sz val="11"/>
      <color indexed="8"/>
      <name val="Calibri"/>
      <family val="2"/>
    </font>
    <font>
      <b/>
      <sz val="11"/>
      <color indexed="22"/>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right/>
      <top/>
      <bottom style="medium"/>
    </border>
    <border>
      <left style="medium"/>
      <right style="medium"/>
      <top style="medium"/>
      <bottom/>
    </border>
    <border>
      <left/>
      <right/>
      <top style="medium"/>
      <bottom style="medium"/>
    </border>
    <border>
      <left style="medium"/>
      <right style="thin"/>
      <top style="medium"/>
      <bottom style="medium"/>
    </border>
    <border>
      <left style="thin"/>
      <right style="thin"/>
      <top style="medium"/>
      <bottom style="medium"/>
    </border>
    <border>
      <left style="medium"/>
      <right/>
      <top style="medium"/>
      <bottom style="medium"/>
    </border>
    <border>
      <left style="medium"/>
      <right/>
      <top/>
      <bottom/>
    </border>
    <border>
      <left style="medium"/>
      <right/>
      <top/>
      <bottom style="medium"/>
    </border>
    <border>
      <left style="medium"/>
      <right style="medium"/>
      <top style="thin"/>
      <bottom style="medium"/>
    </border>
    <border>
      <left style="thin"/>
      <right style="medium"/>
      <top style="medium"/>
      <bottom style="medium"/>
    </border>
    <border>
      <left style="thin"/>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color indexed="63"/>
      </top>
      <bottom style="thin"/>
    </border>
    <border>
      <left/>
      <right style="medium"/>
      <top style="medium"/>
      <bottom style="medium"/>
    </border>
    <border>
      <left style="medium"/>
      <right/>
      <top style="medium"/>
      <bottom/>
    </border>
    <border>
      <left style="thin"/>
      <right style="medium"/>
      <top style="medium"/>
      <bottom/>
    </border>
    <border>
      <left style="thin"/>
      <right style="thin"/>
      <top style="medium"/>
      <bottom>
        <color indexed="63"/>
      </bottom>
    </border>
    <border>
      <left/>
      <right style="medium"/>
      <top style="medium"/>
      <bottom/>
    </border>
    <border>
      <left/>
      <right style="medium"/>
      <top/>
      <bottom/>
    </border>
    <border>
      <left/>
      <right style="medium"/>
      <top/>
      <bottom style="medium"/>
    </border>
    <border>
      <left style="thin"/>
      <right style="medium"/>
      <top style="medium"/>
      <bottom style="thin"/>
    </border>
    <border>
      <left style="thin"/>
      <right style="medium"/>
      <top style="thin"/>
      <bottom style="thin"/>
    </border>
    <border>
      <left style="thin"/>
      <right>
        <color indexed="63"/>
      </right>
      <top style="medium"/>
      <bottom style="medium"/>
    </border>
    <border>
      <left/>
      <right/>
      <top style="medium"/>
      <bottom/>
    </border>
    <border>
      <left>
        <color indexed="63"/>
      </left>
      <right style="thin"/>
      <top style="thin"/>
      <bottom style="medium"/>
    </border>
    <border>
      <left style="thin"/>
      <right>
        <color indexed="63"/>
      </right>
      <top style="medium"/>
      <bottom/>
    </border>
    <border>
      <left style="thin"/>
      <right>
        <color indexed="63"/>
      </right>
      <top>
        <color indexed="63"/>
      </top>
      <bottom>
        <color indexed="63"/>
      </bottom>
    </border>
    <border>
      <left style="thin"/>
      <right style="medium"/>
      <top>
        <color indexed="63"/>
      </top>
      <bottom style="thin"/>
    </border>
    <border>
      <left>
        <color indexed="63"/>
      </left>
      <right style="medium"/>
      <top style="thin"/>
      <bottom style="medium"/>
    </border>
    <border>
      <left style="thin"/>
      <right style="thin"/>
      <top>
        <color indexed="63"/>
      </top>
      <bottom>
        <color indexed="63"/>
      </bottom>
    </border>
    <border>
      <left style="medium"/>
      <right style="medium"/>
      <top style="thin"/>
      <bottom style="thin"/>
    </border>
    <border>
      <left>
        <color indexed="63"/>
      </left>
      <right style="thin"/>
      <top>
        <color indexed="63"/>
      </top>
      <bottom style="thin"/>
    </border>
    <border>
      <left style="medium"/>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thin"/>
      <bottom style="thin"/>
    </border>
    <border>
      <left style="medium"/>
      <right style="medium"/>
      <top>
        <color indexed="63"/>
      </top>
      <bottom style="medium"/>
    </border>
    <border>
      <left>
        <color indexed="63"/>
      </left>
      <right style="thin"/>
      <top style="medium"/>
      <bottom style="medium"/>
    </border>
    <border>
      <left style="thin"/>
      <right style="thin"/>
      <top>
        <color indexed="63"/>
      </top>
      <bottom style="medium"/>
    </border>
    <border>
      <left style="medium"/>
      <right style="medium"/>
      <top style="medium"/>
      <bottom style="medium"/>
    </border>
    <border>
      <left style="medium"/>
      <right style="medium"/>
      <top style="medium"/>
      <bottom style="thin"/>
    </border>
    <border>
      <left style="thin"/>
      <right>
        <color indexed="63"/>
      </right>
      <top>
        <color indexed="63"/>
      </top>
      <bottom style="thin"/>
    </border>
    <border>
      <left style="thin"/>
      <right>
        <color indexed="63"/>
      </right>
      <top style="medium"/>
      <bottom style="thin"/>
    </border>
    <border>
      <left style="thin"/>
      <right style="medium"/>
      <top>
        <color indexed="63"/>
      </top>
      <bottom style="medium"/>
    </border>
    <border>
      <left style="medium"/>
      <right/>
      <top/>
      <bottom style="thin"/>
    </border>
    <border>
      <left>
        <color indexed="63"/>
      </left>
      <right style="medium"/>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9">
    <xf numFmtId="0" fontId="0" fillId="0" borderId="0" xfId="0" applyFont="1" applyAlignment="1">
      <alignment/>
    </xf>
    <xf numFmtId="0" fontId="0" fillId="0" borderId="0" xfId="0" applyBorder="1" applyAlignment="1">
      <alignment/>
    </xf>
    <xf numFmtId="0" fontId="0" fillId="0" borderId="0" xfId="0" applyNumberFormat="1" applyAlignment="1">
      <alignment/>
    </xf>
    <xf numFmtId="1" fontId="0" fillId="0" borderId="0" xfId="0" applyNumberFormat="1" applyAlignment="1">
      <alignment/>
    </xf>
    <xf numFmtId="1" fontId="0" fillId="0" borderId="0" xfId="0" applyNumberFormat="1" applyBorder="1" applyAlignment="1">
      <alignment/>
    </xf>
    <xf numFmtId="0" fontId="0" fillId="0" borderId="0" xfId="0" applyAlignment="1">
      <alignment horizontal="center"/>
    </xf>
    <xf numFmtId="2" fontId="0" fillId="0" borderId="0" xfId="0" applyNumberFormat="1" applyAlignment="1">
      <alignment horizontal="center"/>
    </xf>
    <xf numFmtId="0" fontId="0" fillId="33" borderId="0" xfId="0" applyFill="1" applyAlignment="1">
      <alignment/>
    </xf>
    <xf numFmtId="0" fontId="2" fillId="33" borderId="0" xfId="0" applyFont="1" applyFill="1" applyAlignment="1">
      <alignment/>
    </xf>
    <xf numFmtId="49" fontId="2" fillId="33" borderId="0" xfId="0" applyNumberFormat="1" applyFont="1" applyFill="1" applyBorder="1" applyAlignment="1">
      <alignment horizontal="center" vertical="top"/>
    </xf>
    <xf numFmtId="0" fontId="0" fillId="33" borderId="0" xfId="0" applyFill="1" applyAlignment="1">
      <alignment vertical="top"/>
    </xf>
    <xf numFmtId="0" fontId="0" fillId="33" borderId="10" xfId="0" applyFill="1" applyBorder="1" applyAlignment="1">
      <alignment horizontal="center"/>
    </xf>
    <xf numFmtId="0" fontId="0" fillId="33" borderId="0" xfId="0" applyFill="1" applyAlignment="1">
      <alignment horizontal="left"/>
    </xf>
    <xf numFmtId="0" fontId="0" fillId="33" borderId="0" xfId="0" applyFill="1" applyBorder="1" applyAlignment="1">
      <alignment horizontal="left"/>
    </xf>
    <xf numFmtId="0" fontId="0" fillId="33" borderId="11" xfId="0" applyFill="1" applyBorder="1" applyAlignment="1">
      <alignment horizontal="left" vertical="top" wrapText="1"/>
    </xf>
    <xf numFmtId="0" fontId="0" fillId="33" borderId="12" xfId="0" applyFill="1" applyBorder="1" applyAlignment="1">
      <alignment/>
    </xf>
    <xf numFmtId="0" fontId="0" fillId="33" borderId="0" xfId="0" applyFill="1" applyAlignment="1">
      <alignment horizontal="center"/>
    </xf>
    <xf numFmtId="0" fontId="0" fillId="33" borderId="0" xfId="0" applyFill="1" applyBorder="1" applyAlignment="1">
      <alignment/>
    </xf>
    <xf numFmtId="0" fontId="5" fillId="33" borderId="0"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5" fillId="33" borderId="0" xfId="0" applyFont="1" applyFill="1" applyBorder="1" applyAlignment="1">
      <alignment/>
    </xf>
    <xf numFmtId="2" fontId="0" fillId="33" borderId="0" xfId="0" applyNumberFormat="1" applyFill="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49" fontId="2" fillId="33" borderId="0" xfId="0" applyNumberFormat="1" applyFont="1" applyFill="1" applyBorder="1" applyAlignment="1">
      <alignment horizontal="center" vertical="top"/>
    </xf>
    <xf numFmtId="0" fontId="0" fillId="33" borderId="19" xfId="0" applyFill="1" applyBorder="1" applyAlignment="1">
      <alignment/>
    </xf>
    <xf numFmtId="0" fontId="0" fillId="0" borderId="0" xfId="0" applyFill="1" applyAlignment="1">
      <alignment/>
    </xf>
    <xf numFmtId="0" fontId="2" fillId="33" borderId="20" xfId="0" applyFont="1" applyFill="1" applyBorder="1" applyAlignment="1">
      <alignment/>
    </xf>
    <xf numFmtId="0" fontId="4" fillId="33" borderId="21" xfId="0" applyFont="1" applyFill="1" applyBorder="1" applyAlignment="1">
      <alignment/>
    </xf>
    <xf numFmtId="0" fontId="0" fillId="33" borderId="22" xfId="0" applyFill="1" applyBorder="1" applyAlignment="1">
      <alignment horizontal="center"/>
    </xf>
    <xf numFmtId="171" fontId="0" fillId="33" borderId="23" xfId="0" applyNumberFormat="1" applyFill="1" applyBorder="1" applyAlignment="1">
      <alignment horizontal="center"/>
    </xf>
    <xf numFmtId="0" fontId="0" fillId="33" borderId="23"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2" fontId="0" fillId="33" borderId="23" xfId="0" applyNumberFormat="1" applyFill="1" applyBorder="1" applyAlignment="1">
      <alignment horizontal="center"/>
    </xf>
    <xf numFmtId="0" fontId="0" fillId="33" borderId="27" xfId="0" applyFill="1" applyBorder="1" applyAlignment="1">
      <alignment horizontal="center"/>
    </xf>
    <xf numFmtId="2" fontId="0" fillId="33" borderId="15" xfId="0" applyNumberFormat="1" applyFill="1" applyBorder="1" applyAlignment="1">
      <alignment horizontal="center"/>
    </xf>
    <xf numFmtId="0" fontId="0" fillId="0" borderId="0" xfId="0" applyFill="1" applyAlignment="1">
      <alignment horizontal="center"/>
    </xf>
    <xf numFmtId="0" fontId="2" fillId="34" borderId="20" xfId="0" applyFont="1"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171" fontId="0" fillId="33" borderId="15" xfId="0" applyNumberFormat="1" applyFill="1" applyBorder="1" applyAlignment="1">
      <alignment horizontal="center"/>
    </xf>
    <xf numFmtId="0" fontId="0" fillId="33" borderId="30" xfId="0" applyFill="1" applyBorder="1" applyAlignment="1">
      <alignment/>
    </xf>
    <xf numFmtId="0" fontId="4" fillId="33" borderId="31" xfId="0" applyFont="1" applyFill="1" applyBorder="1" applyAlignment="1">
      <alignment/>
    </xf>
    <xf numFmtId="2" fontId="2" fillId="33" borderId="15" xfId="0" applyNumberFormat="1" applyFont="1" applyFill="1" applyBorder="1" applyAlignment="1">
      <alignment horizontal="center"/>
    </xf>
    <xf numFmtId="0" fontId="0" fillId="33" borderId="32" xfId="0" applyFill="1" applyBorder="1" applyAlignment="1">
      <alignment horizontal="center"/>
    </xf>
    <xf numFmtId="171" fontId="0" fillId="33" borderId="27" xfId="0" applyNumberFormat="1" applyFill="1" applyBorder="1" applyAlignment="1">
      <alignment horizontal="center"/>
    </xf>
    <xf numFmtId="2" fontId="0" fillId="33" borderId="26" xfId="0" applyNumberFormat="1" applyFill="1" applyBorder="1" applyAlignment="1">
      <alignment horizontal="center"/>
    </xf>
    <xf numFmtId="0" fontId="0" fillId="33" borderId="23" xfId="0" applyFill="1" applyBorder="1" applyAlignment="1">
      <alignment/>
    </xf>
    <xf numFmtId="0" fontId="2" fillId="33" borderId="13" xfId="0" applyFont="1" applyFill="1" applyBorder="1" applyAlignment="1">
      <alignment/>
    </xf>
    <xf numFmtId="0" fontId="2" fillId="33" borderId="29" xfId="0" applyFont="1" applyFill="1" applyBorder="1" applyAlignment="1">
      <alignment/>
    </xf>
    <xf numFmtId="0" fontId="2" fillId="33" borderId="20" xfId="0" applyFont="1" applyFill="1" applyBorder="1" applyAlignment="1">
      <alignment/>
    </xf>
    <xf numFmtId="0" fontId="0" fillId="0" borderId="0" xfId="0" applyFill="1" applyBorder="1" applyAlignment="1">
      <alignment/>
    </xf>
    <xf numFmtId="0" fontId="2" fillId="33" borderId="30" xfId="0" applyFont="1" applyFill="1" applyBorder="1" applyAlignment="1">
      <alignment/>
    </xf>
    <xf numFmtId="0" fontId="2" fillId="33" borderId="33" xfId="0" applyFont="1" applyFill="1" applyBorder="1" applyAlignment="1">
      <alignment/>
    </xf>
    <xf numFmtId="0" fontId="4" fillId="33" borderId="34" xfId="0" applyFont="1" applyFill="1" applyBorder="1" applyAlignment="1">
      <alignment/>
    </xf>
    <xf numFmtId="0" fontId="0" fillId="33" borderId="34" xfId="0" applyFill="1" applyBorder="1" applyAlignment="1">
      <alignment/>
    </xf>
    <xf numFmtId="0" fontId="1" fillId="33" borderId="34" xfId="0" applyFont="1" applyFill="1" applyBorder="1" applyAlignment="1">
      <alignment/>
    </xf>
    <xf numFmtId="0" fontId="4" fillId="33" borderId="35" xfId="0" applyFont="1" applyFill="1" applyBorder="1" applyAlignment="1">
      <alignment/>
    </xf>
    <xf numFmtId="171" fontId="0" fillId="33" borderId="23" xfId="0" applyNumberFormat="1" applyFill="1" applyBorder="1" applyAlignment="1">
      <alignment/>
    </xf>
    <xf numFmtId="0" fontId="0" fillId="33" borderId="25" xfId="0" applyFill="1" applyBorder="1" applyAlignment="1">
      <alignment/>
    </xf>
    <xf numFmtId="171" fontId="0" fillId="33" borderId="26" xfId="0" applyNumberFormat="1" applyFill="1" applyBorder="1" applyAlignment="1">
      <alignment/>
    </xf>
    <xf numFmtId="171" fontId="0" fillId="33" borderId="36" xfId="0" applyNumberFormat="1" applyFill="1" applyBorder="1" applyAlignment="1">
      <alignment/>
    </xf>
    <xf numFmtId="0" fontId="0" fillId="33" borderId="22" xfId="0" applyFill="1" applyBorder="1" applyAlignment="1">
      <alignment/>
    </xf>
    <xf numFmtId="171" fontId="0" fillId="33" borderId="37" xfId="0" applyNumberFormat="1" applyFill="1" applyBorder="1" applyAlignment="1">
      <alignment/>
    </xf>
    <xf numFmtId="0" fontId="0" fillId="35" borderId="0" xfId="0" applyFill="1" applyAlignment="1">
      <alignment/>
    </xf>
    <xf numFmtId="0" fontId="0" fillId="35" borderId="0" xfId="0" applyFill="1" applyAlignment="1">
      <alignment horizontal="center"/>
    </xf>
    <xf numFmtId="0" fontId="2" fillId="35" borderId="0" xfId="0" applyFont="1" applyFill="1" applyBorder="1" applyAlignment="1">
      <alignment horizontal="center"/>
    </xf>
    <xf numFmtId="0" fontId="0" fillId="33" borderId="38" xfId="0"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horizontal="center"/>
    </xf>
    <xf numFmtId="0" fontId="0" fillId="33" borderId="0" xfId="0" applyFont="1" applyFill="1" applyAlignment="1">
      <alignment/>
    </xf>
    <xf numFmtId="0" fontId="0" fillId="33" borderId="0" xfId="0" applyFont="1" applyFill="1" applyBorder="1" applyAlignment="1">
      <alignment/>
    </xf>
    <xf numFmtId="0" fontId="2" fillId="33" borderId="13" xfId="0" applyFont="1" applyFill="1" applyBorder="1" applyAlignment="1">
      <alignment/>
    </xf>
    <xf numFmtId="0" fontId="1" fillId="33" borderId="0" xfId="0" applyFont="1" applyFill="1" applyBorder="1" applyAlignment="1">
      <alignment/>
    </xf>
    <xf numFmtId="0" fontId="2" fillId="33" borderId="13" xfId="0" applyFont="1" applyFill="1" applyBorder="1" applyAlignment="1">
      <alignment horizontal="center"/>
    </xf>
    <xf numFmtId="0" fontId="0" fillId="0" borderId="0" xfId="0" applyFont="1" applyAlignment="1">
      <alignment/>
    </xf>
    <xf numFmtId="0" fontId="2" fillId="36" borderId="39" xfId="0" applyFont="1" applyFill="1" applyBorder="1" applyAlignment="1">
      <alignment/>
    </xf>
    <xf numFmtId="0" fontId="2" fillId="36" borderId="0" xfId="0" applyFont="1" applyFill="1" applyBorder="1" applyAlignment="1">
      <alignment/>
    </xf>
    <xf numFmtId="0" fontId="2" fillId="36" borderId="11" xfId="0" applyFont="1" applyFill="1" applyBorder="1" applyAlignment="1">
      <alignment/>
    </xf>
    <xf numFmtId="0" fontId="0" fillId="0" borderId="0" xfId="0" applyFill="1" applyBorder="1" applyAlignment="1">
      <alignment horizontal="center"/>
    </xf>
    <xf numFmtId="0" fontId="2" fillId="36" borderId="39" xfId="0" applyFont="1" applyFill="1" applyBorder="1" applyAlignment="1">
      <alignment horizontal="center"/>
    </xf>
    <xf numFmtId="0" fontId="0" fillId="35" borderId="0" xfId="0" applyFill="1" applyBorder="1" applyAlignment="1">
      <alignment horizontal="center"/>
    </xf>
    <xf numFmtId="0" fontId="2" fillId="35" borderId="17" xfId="0"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2" fillId="35" borderId="0" xfId="0" applyFont="1" applyFill="1" applyBorder="1" applyAlignment="1">
      <alignment vertical="center"/>
    </xf>
    <xf numFmtId="2" fontId="2" fillId="35" borderId="0" xfId="0" applyNumberFormat="1" applyFont="1" applyFill="1" applyBorder="1" applyAlignment="1">
      <alignment horizontal="center"/>
    </xf>
    <xf numFmtId="2" fontId="0" fillId="33" borderId="40" xfId="0" applyNumberFormat="1" applyFill="1" applyBorder="1" applyAlignment="1">
      <alignment horizontal="center"/>
    </xf>
    <xf numFmtId="0" fontId="4" fillId="33" borderId="41" xfId="0" applyFont="1" applyFill="1" applyBorder="1" applyAlignment="1">
      <alignment/>
    </xf>
    <xf numFmtId="0" fontId="4" fillId="33" borderId="42" xfId="0" applyFont="1" applyFill="1" applyBorder="1" applyAlignment="1">
      <alignment/>
    </xf>
    <xf numFmtId="2" fontId="0" fillId="0" borderId="0" xfId="0" applyNumberFormat="1" applyAlignment="1">
      <alignment/>
    </xf>
    <xf numFmtId="49" fontId="2" fillId="33" borderId="16" xfId="0" applyNumberFormat="1" applyFont="1" applyFill="1" applyBorder="1" applyAlignment="1">
      <alignment/>
    </xf>
    <xf numFmtId="49" fontId="2" fillId="33" borderId="38" xfId="0" applyNumberFormat="1" applyFont="1" applyFill="1" applyBorder="1" applyAlignment="1">
      <alignment/>
    </xf>
    <xf numFmtId="49" fontId="2" fillId="34" borderId="27" xfId="0" applyNumberFormat="1" applyFont="1" applyFill="1" applyBorder="1" applyAlignment="1">
      <alignment horizontal="center"/>
    </xf>
    <xf numFmtId="49" fontId="2" fillId="34" borderId="43" xfId="0" applyNumberFormat="1" applyFont="1" applyFill="1" applyBorder="1" applyAlignment="1">
      <alignment horizontal="center"/>
    </xf>
    <xf numFmtId="2" fontId="2" fillId="34" borderId="23" xfId="0" applyNumberFormat="1" applyFont="1" applyFill="1" applyBorder="1" applyAlignment="1">
      <alignment horizontal="center"/>
    </xf>
    <xf numFmtId="2" fontId="2" fillId="34" borderId="37" xfId="0" applyNumberFormat="1" applyFont="1" applyFill="1" applyBorder="1" applyAlignment="1">
      <alignment horizontal="center"/>
    </xf>
    <xf numFmtId="2" fontId="0" fillId="33" borderId="44" xfId="0" applyNumberFormat="1" applyFill="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33" borderId="0" xfId="0" applyFont="1" applyFill="1" applyAlignment="1">
      <alignment/>
    </xf>
    <xf numFmtId="0" fontId="0" fillId="33" borderId="45" xfId="0" applyFill="1" applyBorder="1" applyAlignment="1">
      <alignment horizontal="center"/>
    </xf>
    <xf numFmtId="0" fontId="0" fillId="33" borderId="21" xfId="0" applyFill="1" applyBorder="1" applyAlignment="1">
      <alignment horizontal="center"/>
    </xf>
    <xf numFmtId="0" fontId="0" fillId="33" borderId="46" xfId="0" applyFill="1" applyBorder="1" applyAlignment="1">
      <alignment/>
    </xf>
    <xf numFmtId="0" fontId="2" fillId="33" borderId="47" xfId="0" applyFont="1" applyFill="1" applyBorder="1" applyAlignment="1">
      <alignment horizontal="center"/>
    </xf>
    <xf numFmtId="0" fontId="2" fillId="33" borderId="27" xfId="0" applyFont="1" applyFill="1" applyBorder="1" applyAlignment="1">
      <alignment horizontal="center"/>
    </xf>
    <xf numFmtId="0" fontId="2" fillId="33" borderId="20" xfId="0" applyFont="1" applyFill="1" applyBorder="1" applyAlignment="1">
      <alignment horizontal="center"/>
    </xf>
    <xf numFmtId="0" fontId="2" fillId="33" borderId="0" xfId="0" applyFont="1" applyFill="1" applyAlignment="1">
      <alignment horizontal="left"/>
    </xf>
    <xf numFmtId="0" fontId="1" fillId="33" borderId="48" xfId="0" applyFont="1" applyFill="1" applyBorder="1" applyAlignment="1">
      <alignment/>
    </xf>
    <xf numFmtId="0" fontId="1" fillId="33" borderId="23" xfId="0" applyFont="1" applyFill="1" applyBorder="1" applyAlignment="1">
      <alignment horizontal="center"/>
    </xf>
    <xf numFmtId="2" fontId="2" fillId="34" borderId="10" xfId="0" applyNumberFormat="1" applyFont="1" applyFill="1" applyBorder="1" applyAlignment="1">
      <alignment horizontal="center"/>
    </xf>
    <xf numFmtId="2" fontId="2" fillId="34" borderId="49" xfId="0" applyNumberFormat="1" applyFont="1" applyFill="1" applyBorder="1" applyAlignment="1">
      <alignment horizontal="center"/>
    </xf>
    <xf numFmtId="2" fontId="2" fillId="34" borderId="15" xfId="0" applyNumberFormat="1" applyFont="1" applyFill="1" applyBorder="1" applyAlignment="1">
      <alignment horizontal="center"/>
    </xf>
    <xf numFmtId="2" fontId="2" fillId="34" borderId="20" xfId="0" applyNumberFormat="1" applyFont="1" applyFill="1" applyBorder="1" applyAlignment="1">
      <alignment horizontal="center"/>
    </xf>
    <xf numFmtId="0" fontId="2" fillId="33" borderId="28" xfId="0" applyFont="1" applyFill="1" applyBorder="1" applyAlignment="1">
      <alignment horizontal="center"/>
    </xf>
    <xf numFmtId="0" fontId="2" fillId="33" borderId="27" xfId="0" applyFont="1" applyFill="1" applyBorder="1" applyAlignment="1">
      <alignment horizontal="center"/>
    </xf>
    <xf numFmtId="0" fontId="2" fillId="33" borderId="43" xfId="0" applyFont="1" applyFill="1" applyBorder="1" applyAlignment="1">
      <alignment horizontal="center"/>
    </xf>
    <xf numFmtId="0" fontId="1" fillId="33" borderId="37"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172" fontId="0" fillId="0" borderId="0" xfId="0" applyNumberFormat="1" applyFill="1" applyBorder="1" applyAlignment="1">
      <alignment/>
    </xf>
    <xf numFmtId="0" fontId="0" fillId="0" borderId="23" xfId="0" applyFill="1" applyBorder="1" applyAlignment="1" applyProtection="1">
      <alignment/>
      <protection locked="0"/>
    </xf>
    <xf numFmtId="171" fontId="0" fillId="0" borderId="23" xfId="0" applyNumberFormat="1" applyFill="1" applyBorder="1" applyAlignment="1" applyProtection="1">
      <alignment/>
      <protection locked="0"/>
    </xf>
    <xf numFmtId="0" fontId="0" fillId="0" borderId="22" xfId="0" applyBorder="1" applyAlignment="1" applyProtection="1">
      <alignment/>
      <protection locked="0"/>
    </xf>
    <xf numFmtId="49" fontId="0" fillId="0" borderId="22" xfId="0" applyNumberFormat="1" applyBorder="1" applyAlignment="1" applyProtection="1">
      <alignment/>
      <protection locked="0"/>
    </xf>
    <xf numFmtId="0" fontId="0" fillId="0" borderId="24" xfId="0" applyBorder="1" applyAlignment="1" applyProtection="1">
      <alignment/>
      <protection locked="0"/>
    </xf>
    <xf numFmtId="0" fontId="0" fillId="0" borderId="50" xfId="0" applyBorder="1" applyAlignment="1" applyProtection="1">
      <alignment/>
      <protection locked="0"/>
    </xf>
    <xf numFmtId="0" fontId="0" fillId="0" borderId="37" xfId="0" applyFill="1" applyBorder="1" applyAlignment="1" applyProtection="1">
      <alignment/>
      <protection locked="0"/>
    </xf>
    <xf numFmtId="0" fontId="0" fillId="0" borderId="23" xfId="0" applyBorder="1" applyAlignment="1" applyProtection="1">
      <alignment/>
      <protection locked="0"/>
    </xf>
    <xf numFmtId="0" fontId="0" fillId="0" borderId="51" xfId="0" applyBorder="1" applyAlignment="1" applyProtection="1">
      <alignment/>
      <protection locked="0"/>
    </xf>
    <xf numFmtId="0" fontId="0" fillId="0" borderId="52" xfId="0" applyFill="1" applyBorder="1" applyAlignment="1" applyProtection="1">
      <alignment/>
      <protection locked="0"/>
    </xf>
    <xf numFmtId="0" fontId="0" fillId="37" borderId="23" xfId="0" applyFill="1" applyBorder="1" applyAlignment="1" applyProtection="1">
      <alignment/>
      <protection/>
    </xf>
    <xf numFmtId="0" fontId="0" fillId="0" borderId="53" xfId="0" applyBorder="1" applyAlignment="1" applyProtection="1">
      <alignment/>
      <protection locked="0"/>
    </xf>
    <xf numFmtId="0" fontId="0" fillId="0" borderId="54" xfId="0" applyFill="1"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protection locked="0"/>
    </xf>
    <xf numFmtId="1" fontId="0" fillId="0" borderId="23" xfId="0" applyNumberFormat="1" applyBorder="1" applyAlignment="1" applyProtection="1">
      <alignment/>
      <protection locked="0"/>
    </xf>
    <xf numFmtId="1" fontId="0" fillId="0" borderId="51" xfId="0" applyNumberFormat="1" applyBorder="1" applyAlignment="1" applyProtection="1">
      <alignment/>
      <protection locked="0"/>
    </xf>
    <xf numFmtId="0" fontId="0" fillId="0" borderId="37" xfId="0" applyBorder="1" applyAlignment="1" applyProtection="1">
      <alignment/>
      <protection locked="0"/>
    </xf>
    <xf numFmtId="0" fontId="0" fillId="0" borderId="55" xfId="0" applyFill="1" applyBorder="1" applyAlignment="1" applyProtection="1">
      <alignment/>
      <protection locked="0"/>
    </xf>
    <xf numFmtId="0" fontId="0" fillId="0" borderId="45" xfId="0" applyFill="1" applyBorder="1" applyAlignment="1" applyProtection="1">
      <alignment/>
      <protection locked="0"/>
    </xf>
    <xf numFmtId="0" fontId="2" fillId="0" borderId="23"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1" fillId="33" borderId="21" xfId="0" applyFont="1" applyFill="1" applyBorder="1" applyAlignment="1">
      <alignment/>
    </xf>
    <xf numFmtId="0" fontId="4" fillId="33" borderId="26" xfId="0" applyFont="1" applyFill="1" applyBorder="1" applyAlignment="1">
      <alignment/>
    </xf>
    <xf numFmtId="0" fontId="4" fillId="33" borderId="23" xfId="0" applyFont="1" applyFill="1" applyBorder="1" applyAlignment="1">
      <alignment/>
    </xf>
    <xf numFmtId="0" fontId="0" fillId="33" borderId="23" xfId="0" applyFont="1" applyFill="1" applyBorder="1" applyAlignment="1">
      <alignment/>
    </xf>
    <xf numFmtId="0" fontId="1" fillId="33" borderId="42" xfId="0" applyFont="1" applyFill="1" applyBorder="1" applyAlignment="1">
      <alignment/>
    </xf>
    <xf numFmtId="49" fontId="2" fillId="33" borderId="0" xfId="0" applyNumberFormat="1" applyFont="1" applyFill="1" applyAlignment="1">
      <alignment horizontal="center" vertical="top"/>
    </xf>
    <xf numFmtId="0" fontId="2" fillId="33" borderId="15" xfId="0" applyFont="1" applyFill="1" applyBorder="1" applyAlignment="1">
      <alignment horizontal="center"/>
    </xf>
    <xf numFmtId="0" fontId="0" fillId="33" borderId="56" xfId="0" applyFill="1" applyBorder="1" applyAlignment="1">
      <alignment/>
    </xf>
    <xf numFmtId="0" fontId="2" fillId="0" borderId="53" xfId="0" applyFont="1" applyFill="1" applyBorder="1" applyAlignment="1" applyProtection="1">
      <alignment horizontal="center"/>
      <protection locked="0"/>
    </xf>
    <xf numFmtId="0" fontId="2" fillId="0" borderId="53" xfId="0" applyFont="1" applyFill="1" applyBorder="1" applyAlignment="1" applyProtection="1">
      <alignment horizontal="center"/>
      <protection locked="0"/>
    </xf>
    <xf numFmtId="0" fontId="1" fillId="33" borderId="53" xfId="0" applyFont="1" applyFill="1" applyBorder="1" applyAlignment="1">
      <alignment horizontal="center"/>
    </xf>
    <xf numFmtId="0" fontId="0" fillId="33" borderId="54" xfId="0" applyFill="1" applyBorder="1" applyAlignment="1">
      <alignment horizontal="center"/>
    </xf>
    <xf numFmtId="0" fontId="0" fillId="37" borderId="17" xfId="0" applyFill="1" applyBorder="1" applyAlignment="1">
      <alignment/>
    </xf>
    <xf numFmtId="0" fontId="4" fillId="37" borderId="34" xfId="0" applyFont="1" applyFill="1" applyBorder="1" applyAlignment="1">
      <alignment/>
    </xf>
    <xf numFmtId="0" fontId="0" fillId="37" borderId="34" xfId="0" applyFill="1" applyBorder="1" applyAlignment="1">
      <alignment/>
    </xf>
    <xf numFmtId="0" fontId="2" fillId="33" borderId="16" xfId="0" applyFont="1" applyFill="1" applyBorder="1" applyAlignment="1">
      <alignment horizontal="center"/>
    </xf>
    <xf numFmtId="0" fontId="2" fillId="33" borderId="15" xfId="0" applyFont="1" applyFill="1" applyBorder="1" applyAlignment="1">
      <alignment/>
    </xf>
    <xf numFmtId="0" fontId="2" fillId="33" borderId="57" xfId="0" applyFont="1" applyFill="1" applyBorder="1" applyAlignment="1">
      <alignment/>
    </xf>
    <xf numFmtId="0" fontId="2" fillId="33" borderId="14" xfId="0" applyFont="1" applyFill="1" applyBorder="1" applyAlignment="1">
      <alignment/>
    </xf>
    <xf numFmtId="49" fontId="0" fillId="0" borderId="0" xfId="0" applyNumberFormat="1" applyAlignment="1">
      <alignment horizontal="right"/>
    </xf>
    <xf numFmtId="0" fontId="0" fillId="33" borderId="50" xfId="0" applyFill="1" applyBorder="1" applyAlignment="1">
      <alignment horizontal="center"/>
    </xf>
    <xf numFmtId="171" fontId="0" fillId="33" borderId="58" xfId="0" applyNumberFormat="1" applyFill="1" applyBorder="1" applyAlignment="1">
      <alignment horizontal="center"/>
    </xf>
    <xf numFmtId="171" fontId="0" fillId="33" borderId="51" xfId="0" applyNumberFormat="1" applyFill="1" applyBorder="1" applyAlignment="1">
      <alignment horizontal="center"/>
    </xf>
    <xf numFmtId="0" fontId="0" fillId="33" borderId="58" xfId="0" applyFill="1" applyBorder="1" applyAlignment="1">
      <alignment horizontal="center"/>
    </xf>
    <xf numFmtId="0" fontId="0" fillId="33" borderId="14" xfId="0" applyFill="1" applyBorder="1" applyAlignment="1">
      <alignment horizontal="center"/>
    </xf>
    <xf numFmtId="0" fontId="8" fillId="33" borderId="0" xfId="0" applyFont="1" applyFill="1" applyBorder="1" applyAlignment="1">
      <alignment/>
    </xf>
    <xf numFmtId="0" fontId="0" fillId="33" borderId="51" xfId="0" applyFill="1" applyBorder="1" applyAlignment="1">
      <alignment horizontal="center"/>
    </xf>
    <xf numFmtId="0" fontId="2" fillId="33" borderId="59" xfId="0" applyFont="1" applyFill="1" applyBorder="1" applyAlignment="1">
      <alignment horizontal="center"/>
    </xf>
    <xf numFmtId="2" fontId="0" fillId="33" borderId="51" xfId="0" applyNumberFormat="1" applyFill="1" applyBorder="1" applyAlignment="1">
      <alignment horizontal="center"/>
    </xf>
    <xf numFmtId="171" fontId="0" fillId="35" borderId="0" xfId="0" applyNumberFormat="1" applyFill="1" applyBorder="1" applyAlignment="1">
      <alignment horizontal="center"/>
    </xf>
    <xf numFmtId="0" fontId="0" fillId="35" borderId="0" xfId="0" applyFont="1" applyFill="1" applyAlignment="1">
      <alignment/>
    </xf>
    <xf numFmtId="172" fontId="0" fillId="35" borderId="0" xfId="0" applyNumberFormat="1" applyFill="1" applyAlignment="1">
      <alignment horizontal="center"/>
    </xf>
    <xf numFmtId="2" fontId="0" fillId="35" borderId="0" xfId="0" applyNumberFormat="1" applyFill="1" applyAlignment="1">
      <alignment horizontal="center"/>
    </xf>
    <xf numFmtId="0" fontId="2" fillId="0" borderId="0" xfId="0" applyFont="1" applyFill="1" applyBorder="1" applyAlignment="1">
      <alignment vertical="center"/>
    </xf>
    <xf numFmtId="49" fontId="2" fillId="0" borderId="54"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0" fontId="0" fillId="38" borderId="0" xfId="0" applyFill="1" applyAlignment="1">
      <alignment/>
    </xf>
    <xf numFmtId="0" fontId="5" fillId="38" borderId="0" xfId="0" applyFont="1" applyFill="1" applyBorder="1" applyAlignment="1">
      <alignment horizontal="center"/>
    </xf>
    <xf numFmtId="0" fontId="0" fillId="38" borderId="0" xfId="0" applyFill="1" applyBorder="1" applyAlignment="1">
      <alignment/>
    </xf>
    <xf numFmtId="0" fontId="0" fillId="38" borderId="0" xfId="0" applyFill="1" applyBorder="1" applyAlignment="1">
      <alignment horizontal="center"/>
    </xf>
    <xf numFmtId="0" fontId="9" fillId="38" borderId="0" xfId="0" applyFont="1" applyFill="1" applyBorder="1" applyAlignment="1">
      <alignment/>
    </xf>
    <xf numFmtId="14" fontId="9" fillId="38" borderId="0" xfId="0" applyNumberFormat="1" applyFont="1" applyFill="1" applyBorder="1" applyAlignment="1">
      <alignment/>
    </xf>
    <xf numFmtId="14" fontId="0" fillId="38" borderId="0" xfId="0" applyNumberFormat="1" applyFill="1" applyBorder="1" applyAlignment="1">
      <alignment/>
    </xf>
    <xf numFmtId="0" fontId="2" fillId="38" borderId="16" xfId="0" applyFont="1" applyFill="1" applyBorder="1" applyAlignment="1">
      <alignment horizontal="center"/>
    </xf>
    <xf numFmtId="0" fontId="2" fillId="38" borderId="29" xfId="0" applyFont="1" applyFill="1" applyBorder="1" applyAlignment="1">
      <alignment horizontal="center"/>
    </xf>
    <xf numFmtId="0" fontId="2" fillId="38" borderId="17" xfId="0" applyFont="1" applyFill="1" applyBorder="1" applyAlignment="1">
      <alignment horizontal="left"/>
    </xf>
    <xf numFmtId="0" fontId="2" fillId="38" borderId="34" xfId="0" applyFont="1" applyFill="1" applyBorder="1" applyAlignment="1">
      <alignment horizontal="center"/>
    </xf>
    <xf numFmtId="2" fontId="0" fillId="38" borderId="17" xfId="0" applyNumberFormat="1" applyFont="1" applyFill="1" applyBorder="1" applyAlignment="1">
      <alignment horizontal="center"/>
    </xf>
    <xf numFmtId="2" fontId="0" fillId="38" borderId="34" xfId="0" applyNumberFormat="1" applyFont="1" applyFill="1" applyBorder="1" applyAlignment="1">
      <alignment horizontal="center"/>
    </xf>
    <xf numFmtId="0" fontId="2" fillId="38" borderId="17" xfId="0" applyFont="1" applyFill="1" applyBorder="1" applyAlignment="1">
      <alignment/>
    </xf>
    <xf numFmtId="2" fontId="0" fillId="38" borderId="16" xfId="0" applyNumberFormat="1" applyFont="1" applyFill="1" applyBorder="1" applyAlignment="1">
      <alignment horizontal="center"/>
    </xf>
    <xf numFmtId="0" fontId="0" fillId="38" borderId="13" xfId="0" applyFill="1" applyBorder="1" applyAlignment="1">
      <alignment/>
    </xf>
    <xf numFmtId="2" fontId="0" fillId="38" borderId="13" xfId="0" applyNumberFormat="1" applyFont="1" applyFill="1" applyBorder="1" applyAlignment="1">
      <alignment horizontal="center"/>
    </xf>
    <xf numFmtId="0" fontId="0" fillId="38" borderId="29" xfId="0" applyFill="1" applyBorder="1" applyAlignment="1">
      <alignment/>
    </xf>
    <xf numFmtId="0" fontId="2" fillId="38" borderId="18" xfId="0" applyFont="1" applyFill="1" applyBorder="1" applyAlignment="1">
      <alignment horizontal="left"/>
    </xf>
    <xf numFmtId="0" fontId="2" fillId="38" borderId="35" xfId="0" applyFont="1" applyFill="1" applyBorder="1" applyAlignment="1">
      <alignment horizontal="center"/>
    </xf>
    <xf numFmtId="2" fontId="0" fillId="38" borderId="18" xfId="0" applyNumberFormat="1" applyFont="1" applyFill="1" applyBorder="1" applyAlignment="1">
      <alignment horizontal="center"/>
    </xf>
    <xf numFmtId="2" fontId="0" fillId="38" borderId="35" xfId="0" applyNumberFormat="1" applyFont="1" applyFill="1" applyBorder="1" applyAlignment="1">
      <alignment horizontal="center"/>
    </xf>
    <xf numFmtId="2" fontId="0" fillId="38" borderId="0" xfId="0" applyNumberFormat="1" applyFill="1" applyAlignment="1">
      <alignment/>
    </xf>
    <xf numFmtId="0" fontId="0" fillId="38" borderId="30" xfId="0" applyFill="1" applyBorder="1" applyAlignment="1">
      <alignment/>
    </xf>
    <xf numFmtId="49" fontId="2" fillId="38" borderId="60" xfId="0" applyNumberFormat="1" applyFont="1" applyFill="1" applyBorder="1" applyAlignment="1">
      <alignment horizontal="center"/>
    </xf>
    <xf numFmtId="2" fontId="0" fillId="38" borderId="48" xfId="0" applyNumberFormat="1" applyFill="1" applyBorder="1" applyAlignment="1">
      <alignment horizontal="center"/>
    </xf>
    <xf numFmtId="2" fontId="0" fillId="38" borderId="12" xfId="0" applyNumberFormat="1" applyFill="1" applyBorder="1" applyAlignment="1">
      <alignment horizontal="center"/>
    </xf>
    <xf numFmtId="2" fontId="0" fillId="38" borderId="48" xfId="0" applyNumberFormat="1" applyFont="1" applyFill="1" applyBorder="1" applyAlignment="1">
      <alignment horizontal="center" vertical="center"/>
    </xf>
    <xf numFmtId="2" fontId="0" fillId="38" borderId="12" xfId="0" applyNumberFormat="1" applyFill="1" applyBorder="1" applyAlignment="1">
      <alignment horizontal="center"/>
    </xf>
    <xf numFmtId="2" fontId="0" fillId="38" borderId="12" xfId="0" applyNumberFormat="1" applyFont="1" applyFill="1" applyBorder="1" applyAlignment="1">
      <alignment horizontal="center" vertical="center"/>
    </xf>
    <xf numFmtId="0" fontId="0" fillId="38" borderId="34" xfId="0" applyFill="1" applyBorder="1" applyAlignment="1">
      <alignment/>
    </xf>
    <xf numFmtId="0" fontId="2" fillId="38" borderId="18" xfId="0" applyFont="1" applyFill="1" applyBorder="1" applyAlignment="1">
      <alignment/>
    </xf>
    <xf numFmtId="0" fontId="2" fillId="38" borderId="35" xfId="0" applyFont="1" applyFill="1" applyBorder="1" applyAlignment="1">
      <alignment/>
    </xf>
    <xf numFmtId="2" fontId="0" fillId="38" borderId="56" xfId="0" applyNumberFormat="1" applyFill="1" applyBorder="1" applyAlignment="1">
      <alignment horizontal="center"/>
    </xf>
    <xf numFmtId="0" fontId="0" fillId="39" borderId="17" xfId="0" applyFill="1" applyBorder="1" applyAlignment="1">
      <alignment/>
    </xf>
    <xf numFmtId="0" fontId="0" fillId="39" borderId="34" xfId="0" applyFill="1" applyBorder="1" applyAlignment="1">
      <alignment/>
    </xf>
    <xf numFmtId="0" fontId="0" fillId="39" borderId="18" xfId="0" applyFill="1" applyBorder="1" applyAlignment="1">
      <alignment/>
    </xf>
    <xf numFmtId="0" fontId="0" fillId="39" borderId="35" xfId="0" applyFill="1" applyBorder="1" applyAlignment="1">
      <alignment/>
    </xf>
    <xf numFmtId="0" fontId="44" fillId="39" borderId="25" xfId="0" applyFont="1" applyFill="1" applyBorder="1" applyAlignment="1">
      <alignment horizontal="center"/>
    </xf>
    <xf numFmtId="0" fontId="44" fillId="39" borderId="36" xfId="0" applyFont="1" applyFill="1" applyBorder="1" applyAlignment="1">
      <alignment horizontal="center"/>
    </xf>
    <xf numFmtId="0" fontId="2" fillId="39" borderId="16" xfId="0" applyFont="1" applyFill="1" applyBorder="1" applyAlignment="1">
      <alignment/>
    </xf>
    <xf numFmtId="0" fontId="2" fillId="39" borderId="29" xfId="0" applyFont="1" applyFill="1" applyBorder="1" applyAlignment="1">
      <alignment/>
    </xf>
    <xf numFmtId="49" fontId="2" fillId="39" borderId="25" xfId="0" applyNumberFormat="1" applyFont="1" applyFill="1" applyBorder="1" applyAlignment="1">
      <alignment horizontal="center"/>
    </xf>
    <xf numFmtId="49" fontId="2" fillId="39" borderId="26" xfId="0" applyNumberFormat="1" applyFont="1" applyFill="1" applyBorder="1" applyAlignment="1">
      <alignment horizontal="center"/>
    </xf>
    <xf numFmtId="49" fontId="2" fillId="39" borderId="36" xfId="0" applyNumberFormat="1" applyFont="1" applyFill="1" applyBorder="1" applyAlignment="1">
      <alignment horizontal="center"/>
    </xf>
    <xf numFmtId="49" fontId="2" fillId="39" borderId="28" xfId="0" applyNumberFormat="1" applyFont="1" applyFill="1" applyBorder="1" applyAlignment="1">
      <alignment horizontal="center"/>
    </xf>
    <xf numFmtId="49" fontId="2" fillId="39" borderId="27" xfId="0" applyNumberFormat="1" applyFont="1" applyFill="1" applyBorder="1" applyAlignment="1">
      <alignment horizontal="center"/>
    </xf>
    <xf numFmtId="49" fontId="2" fillId="39" borderId="61" xfId="0" applyNumberFormat="1" applyFont="1" applyFill="1" applyBorder="1" applyAlignment="1">
      <alignment horizontal="center"/>
    </xf>
    <xf numFmtId="0" fontId="2" fillId="39" borderId="17" xfId="0" applyFont="1" applyFill="1" applyBorder="1" applyAlignment="1">
      <alignment/>
    </xf>
    <xf numFmtId="0" fontId="2" fillId="39" borderId="34" xfId="0" applyFont="1" applyFill="1" applyBorder="1" applyAlignment="1">
      <alignment/>
    </xf>
    <xf numFmtId="2" fontId="0" fillId="39" borderId="17" xfId="0" applyNumberFormat="1" applyFill="1" applyBorder="1" applyAlignment="1">
      <alignment horizontal="center"/>
    </xf>
    <xf numFmtId="2" fontId="0" fillId="39" borderId="0" xfId="0" applyNumberFormat="1" applyFill="1" applyBorder="1" applyAlignment="1">
      <alignment horizontal="center"/>
    </xf>
    <xf numFmtId="2" fontId="0" fillId="39" borderId="34" xfId="0" applyNumberFormat="1" applyFill="1" applyBorder="1" applyAlignment="1">
      <alignment horizontal="center"/>
    </xf>
    <xf numFmtId="2" fontId="2" fillId="39" borderId="17" xfId="0" applyNumberFormat="1" applyFont="1" applyFill="1" applyBorder="1" applyAlignment="1">
      <alignment horizontal="center"/>
    </xf>
    <xf numFmtId="2" fontId="2" fillId="39" borderId="34" xfId="0" applyNumberFormat="1" applyFont="1" applyFill="1" applyBorder="1" applyAlignment="1">
      <alignment horizontal="center"/>
    </xf>
    <xf numFmtId="0" fontId="2" fillId="39" borderId="0" xfId="0" applyFont="1" applyFill="1" applyBorder="1" applyAlignment="1">
      <alignment/>
    </xf>
    <xf numFmtId="2" fontId="0" fillId="39" borderId="18" xfId="0" applyNumberFormat="1" applyFill="1" applyBorder="1" applyAlignment="1">
      <alignment horizontal="center"/>
    </xf>
    <xf numFmtId="2" fontId="0" fillId="39" borderId="11" xfId="0" applyNumberFormat="1" applyFill="1" applyBorder="1" applyAlignment="1">
      <alignment horizontal="center"/>
    </xf>
    <xf numFmtId="2" fontId="2" fillId="39" borderId="18" xfId="0" applyNumberFormat="1" applyFont="1" applyFill="1" applyBorder="1" applyAlignment="1">
      <alignment horizontal="center"/>
    </xf>
    <xf numFmtId="2" fontId="2" fillId="39" borderId="35" xfId="0" applyNumberFormat="1" applyFont="1" applyFill="1" applyBorder="1" applyAlignment="1">
      <alignment horizontal="center"/>
    </xf>
    <xf numFmtId="0" fontId="0" fillId="39" borderId="30" xfId="0" applyFill="1" applyBorder="1" applyAlignment="1">
      <alignment/>
    </xf>
    <xf numFmtId="0" fontId="0" fillId="39" borderId="33" xfId="0" applyFill="1" applyBorder="1" applyAlignment="1">
      <alignment/>
    </xf>
    <xf numFmtId="0" fontId="2" fillId="39" borderId="18" xfId="0" applyFont="1" applyFill="1" applyBorder="1" applyAlignment="1">
      <alignment/>
    </xf>
    <xf numFmtId="0" fontId="2" fillId="39" borderId="35" xfId="0" applyFont="1" applyFill="1" applyBorder="1" applyAlignment="1">
      <alignment/>
    </xf>
    <xf numFmtId="2" fontId="0" fillId="39" borderId="35" xfId="0" applyNumberFormat="1" applyFill="1" applyBorder="1" applyAlignment="1">
      <alignment horizontal="center"/>
    </xf>
    <xf numFmtId="0" fontId="0" fillId="39" borderId="18" xfId="0" applyFill="1" applyBorder="1" applyAlignment="1">
      <alignment horizontal="center"/>
    </xf>
    <xf numFmtId="0" fontId="0" fillId="39" borderId="11" xfId="0" applyFill="1" applyBorder="1" applyAlignment="1">
      <alignment horizontal="center"/>
    </xf>
    <xf numFmtId="0" fontId="0" fillId="39" borderId="35" xfId="0" applyFill="1" applyBorder="1" applyAlignment="1">
      <alignment horizontal="center"/>
    </xf>
    <xf numFmtId="2" fontId="2" fillId="39" borderId="0" xfId="0" applyNumberFormat="1" applyFont="1" applyFill="1" applyBorder="1" applyAlignment="1">
      <alignment horizontal="center"/>
    </xf>
    <xf numFmtId="0" fontId="0" fillId="39" borderId="0" xfId="0" applyFill="1" applyBorder="1" applyAlignment="1">
      <alignment horizontal="center"/>
    </xf>
    <xf numFmtId="49" fontId="2" fillId="39" borderId="62" xfId="0" applyNumberFormat="1" applyFont="1" applyFill="1" applyBorder="1" applyAlignment="1">
      <alignment horizontal="center"/>
    </xf>
    <xf numFmtId="0" fontId="0" fillId="39" borderId="17" xfId="0" applyFill="1" applyBorder="1" applyAlignment="1">
      <alignment horizontal="center"/>
    </xf>
    <xf numFmtId="2" fontId="0" fillId="39" borderId="30" xfId="0" applyNumberFormat="1" applyFill="1" applyBorder="1" applyAlignment="1">
      <alignment horizontal="center"/>
    </xf>
    <xf numFmtId="2" fontId="0" fillId="39" borderId="39" xfId="0" applyNumberFormat="1" applyFill="1" applyBorder="1" applyAlignment="1">
      <alignment horizontal="center"/>
    </xf>
    <xf numFmtId="0" fontId="2" fillId="39" borderId="17" xfId="0" applyFont="1" applyFill="1" applyBorder="1" applyAlignment="1">
      <alignment horizontal="center"/>
    </xf>
    <xf numFmtId="0" fontId="2" fillId="39" borderId="34" xfId="0" applyFont="1" applyFill="1" applyBorder="1" applyAlignment="1">
      <alignment horizontal="center"/>
    </xf>
    <xf numFmtId="0" fontId="2" fillId="33" borderId="0" xfId="0" applyFont="1" applyFill="1" applyAlignment="1">
      <alignment horizontal="center"/>
    </xf>
    <xf numFmtId="0" fontId="2" fillId="39" borderId="14" xfId="0" applyFont="1" applyFill="1" applyBorder="1" applyAlignment="1">
      <alignment horizontal="center"/>
    </xf>
    <xf numFmtId="0" fontId="2" fillId="39" borderId="20" xfId="0" applyFont="1" applyFill="1" applyBorder="1" applyAlignment="1">
      <alignment horizontal="center"/>
    </xf>
    <xf numFmtId="0" fontId="2" fillId="39" borderId="22" xfId="0" applyFont="1" applyFill="1" applyBorder="1" applyAlignment="1">
      <alignment horizontal="center"/>
    </xf>
    <xf numFmtId="172" fontId="2" fillId="39" borderId="37" xfId="0" applyNumberFormat="1" applyFont="1" applyFill="1" applyBorder="1" applyAlignment="1">
      <alignment horizontal="center"/>
    </xf>
    <xf numFmtId="0" fontId="2" fillId="39" borderId="50" xfId="0" applyFont="1" applyFill="1" applyBorder="1" applyAlignment="1">
      <alignment horizontal="center"/>
    </xf>
    <xf numFmtId="172" fontId="2" fillId="39" borderId="52" xfId="0" applyNumberFormat="1" applyFont="1" applyFill="1" applyBorder="1" applyAlignment="1">
      <alignment horizontal="center"/>
    </xf>
    <xf numFmtId="0" fontId="2" fillId="39" borderId="16" xfId="0" applyFont="1" applyFill="1" applyBorder="1" applyAlignment="1">
      <alignment/>
    </xf>
    <xf numFmtId="0" fontId="2" fillId="39" borderId="20" xfId="0" applyFont="1" applyFill="1" applyBorder="1" applyAlignment="1">
      <alignment/>
    </xf>
    <xf numFmtId="0" fontId="2" fillId="39" borderId="30" xfId="0" applyFont="1" applyFill="1" applyBorder="1" applyAlignment="1">
      <alignment/>
    </xf>
    <xf numFmtId="0" fontId="2" fillId="39" borderId="39" xfId="0" applyFont="1" applyFill="1" applyBorder="1" applyAlignment="1">
      <alignment/>
    </xf>
    <xf numFmtId="0" fontId="2" fillId="39" borderId="11" xfId="0" applyFont="1" applyFill="1" applyBorder="1" applyAlignment="1">
      <alignment/>
    </xf>
    <xf numFmtId="0" fontId="2" fillId="39" borderId="14" xfId="0" applyFont="1" applyFill="1" applyBorder="1" applyAlignment="1">
      <alignment horizontal="center"/>
    </xf>
    <xf numFmtId="0" fontId="2" fillId="39" borderId="38" xfId="0" applyFont="1" applyFill="1" applyBorder="1" applyAlignment="1">
      <alignment horizontal="center"/>
    </xf>
    <xf numFmtId="0" fontId="2" fillId="39" borderId="25" xfId="0" applyFont="1" applyFill="1" applyBorder="1" applyAlignment="1">
      <alignment horizontal="center"/>
    </xf>
    <xf numFmtId="0" fontId="2" fillId="39" borderId="38" xfId="0" applyFont="1" applyFill="1" applyBorder="1" applyAlignment="1">
      <alignment horizontal="center"/>
    </xf>
    <xf numFmtId="0" fontId="0" fillId="40" borderId="46" xfId="0" applyFill="1" applyBorder="1" applyAlignment="1">
      <alignment/>
    </xf>
    <xf numFmtId="0" fontId="0" fillId="40" borderId="22" xfId="0" applyFill="1" applyBorder="1" applyAlignment="1">
      <alignment/>
    </xf>
    <xf numFmtId="0" fontId="4" fillId="40" borderId="23" xfId="0" applyFont="1" applyFill="1" applyBorder="1" applyAlignment="1">
      <alignment/>
    </xf>
    <xf numFmtId="171" fontId="0" fillId="40" borderId="23" xfId="0" applyNumberFormat="1" applyFill="1" applyBorder="1" applyAlignment="1">
      <alignment/>
    </xf>
    <xf numFmtId="171" fontId="0" fillId="40" borderId="37" xfId="0" applyNumberFormat="1" applyFill="1" applyBorder="1" applyAlignment="1">
      <alignment/>
    </xf>
    <xf numFmtId="0" fontId="0" fillId="40" borderId="0" xfId="0" applyFill="1" applyAlignment="1">
      <alignment/>
    </xf>
    <xf numFmtId="0" fontId="0" fillId="33" borderId="50" xfId="0" applyFill="1" applyBorder="1" applyAlignment="1">
      <alignment/>
    </xf>
    <xf numFmtId="0" fontId="4" fillId="33" borderId="51" xfId="0" applyFont="1" applyFill="1" applyBorder="1" applyAlignment="1">
      <alignment/>
    </xf>
    <xf numFmtId="171" fontId="0" fillId="33" borderId="51" xfId="0" applyNumberFormat="1" applyFill="1" applyBorder="1" applyAlignment="1">
      <alignment/>
    </xf>
    <xf numFmtId="171" fontId="0" fillId="33" borderId="52" xfId="0" applyNumberFormat="1" applyFill="1" applyBorder="1" applyAlignment="1">
      <alignment/>
    </xf>
    <xf numFmtId="49" fontId="2" fillId="40" borderId="28" xfId="0" applyNumberFormat="1" applyFont="1" applyFill="1" applyBorder="1" applyAlignment="1">
      <alignment horizontal="center"/>
    </xf>
    <xf numFmtId="49" fontId="2" fillId="40" borderId="27" xfId="0" applyNumberFormat="1" applyFont="1" applyFill="1" applyBorder="1" applyAlignment="1">
      <alignment horizontal="center"/>
    </xf>
    <xf numFmtId="2" fontId="0" fillId="40" borderId="22" xfId="0" applyNumberFormat="1" applyFill="1" applyBorder="1" applyAlignment="1">
      <alignment horizontal="center"/>
    </xf>
    <xf numFmtId="2" fontId="0" fillId="40" borderId="23" xfId="0" applyNumberFormat="1" applyFill="1" applyBorder="1" applyAlignment="1">
      <alignment horizontal="center"/>
    </xf>
    <xf numFmtId="2" fontId="0" fillId="40" borderId="24" xfId="0" applyNumberFormat="1" applyFill="1" applyBorder="1" applyAlignment="1">
      <alignment horizontal="center"/>
    </xf>
    <xf numFmtId="2" fontId="0" fillId="40" borderId="10" xfId="0" applyNumberFormat="1" applyFill="1" applyBorder="1" applyAlignment="1">
      <alignment horizontal="center"/>
    </xf>
    <xf numFmtId="0" fontId="4" fillId="40" borderId="42" xfId="0" applyFont="1" applyFill="1" applyBorder="1" applyAlignment="1">
      <alignment/>
    </xf>
    <xf numFmtId="2" fontId="2" fillId="41" borderId="14" xfId="0" applyNumberFormat="1" applyFont="1" applyFill="1" applyBorder="1" applyAlignment="1">
      <alignment horizontal="center"/>
    </xf>
    <xf numFmtId="2" fontId="2" fillId="41" borderId="15" xfId="0" applyNumberFormat="1" applyFont="1" applyFill="1" applyBorder="1" applyAlignment="1">
      <alignment horizontal="center"/>
    </xf>
    <xf numFmtId="2" fontId="2" fillId="41" borderId="38" xfId="0" applyNumberFormat="1" applyFont="1" applyFill="1" applyBorder="1" applyAlignment="1">
      <alignment horizontal="center"/>
    </xf>
    <xf numFmtId="2" fontId="2" fillId="41" borderId="29" xfId="0" applyNumberFormat="1" applyFont="1" applyFill="1" applyBorder="1" applyAlignment="1">
      <alignment horizontal="center"/>
    </xf>
    <xf numFmtId="2" fontId="2" fillId="41" borderId="57" xfId="0" applyNumberFormat="1" applyFont="1" applyFill="1" applyBorder="1" applyAlignment="1">
      <alignment horizontal="center"/>
    </xf>
    <xf numFmtId="0" fontId="0" fillId="42" borderId="0" xfId="0" applyFill="1" applyAlignment="1">
      <alignment/>
    </xf>
    <xf numFmtId="0" fontId="2" fillId="42" borderId="0" xfId="0" applyFont="1" applyFill="1" applyBorder="1" applyAlignment="1">
      <alignment/>
    </xf>
    <xf numFmtId="2" fontId="0" fillId="42" borderId="0" xfId="0" applyNumberFormat="1" applyFill="1" applyBorder="1" applyAlignment="1">
      <alignment horizontal="center"/>
    </xf>
    <xf numFmtId="2" fontId="2" fillId="42" borderId="0" xfId="0" applyNumberFormat="1" applyFont="1" applyFill="1" applyBorder="1" applyAlignment="1">
      <alignment horizontal="center"/>
    </xf>
    <xf numFmtId="0" fontId="0" fillId="42" borderId="0" xfId="0" applyFill="1" applyBorder="1" applyAlignment="1">
      <alignment horizontal="center"/>
    </xf>
    <xf numFmtId="0" fontId="0" fillId="42" borderId="0" xfId="0" applyFill="1" applyBorder="1" applyAlignment="1">
      <alignment/>
    </xf>
    <xf numFmtId="2" fontId="0" fillId="42" borderId="0" xfId="0" applyNumberFormat="1" applyFill="1" applyAlignment="1">
      <alignment/>
    </xf>
    <xf numFmtId="0" fontId="2" fillId="33" borderId="32" xfId="0" applyFont="1" applyFill="1" applyBorder="1" applyAlignment="1">
      <alignment horizontal="center"/>
    </xf>
    <xf numFmtId="171" fontId="0" fillId="0" borderId="23" xfId="0" applyNumberFormat="1" applyFill="1" applyBorder="1" applyAlignment="1" applyProtection="1">
      <alignment horizontal="center"/>
      <protection locked="0"/>
    </xf>
    <xf numFmtId="171" fontId="0" fillId="0" borderId="26" xfId="0" applyNumberFormat="1" applyFill="1" applyBorder="1" applyAlignment="1" applyProtection="1">
      <alignment horizontal="center"/>
      <protection locked="0"/>
    </xf>
    <xf numFmtId="171" fontId="0" fillId="33" borderId="23" xfId="0" applyNumberFormat="1" applyFill="1" applyBorder="1" applyAlignment="1" applyProtection="1">
      <alignment horizontal="center"/>
      <protection/>
    </xf>
    <xf numFmtId="171" fontId="0" fillId="40" borderId="23" xfId="0" applyNumberFormat="1" applyFill="1" applyBorder="1" applyAlignment="1" applyProtection="1">
      <alignment horizontal="center"/>
      <protection locked="0"/>
    </xf>
    <xf numFmtId="171" fontId="0" fillId="40" borderId="23" xfId="0" applyNumberFormat="1" applyFill="1" applyBorder="1" applyAlignment="1">
      <alignment horizontal="center"/>
    </xf>
    <xf numFmtId="171" fontId="0" fillId="40" borderId="23" xfId="0" applyNumberFormat="1" applyFill="1" applyBorder="1" applyAlignment="1" applyProtection="1">
      <alignment horizontal="center"/>
      <protection/>
    </xf>
    <xf numFmtId="171" fontId="0" fillId="0" borderId="51" xfId="0" applyNumberFormat="1"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171" fontId="0" fillId="33" borderId="32" xfId="0" applyNumberFormat="1" applyFill="1" applyBorder="1" applyAlignment="1">
      <alignment horizontal="center"/>
    </xf>
    <xf numFmtId="171" fontId="0" fillId="33" borderId="26" xfId="0" applyNumberFormat="1" applyFill="1" applyBorder="1" applyAlignment="1">
      <alignment horizontal="center"/>
    </xf>
    <xf numFmtId="2" fontId="0" fillId="34" borderId="43" xfId="0" applyNumberFormat="1" applyFill="1" applyBorder="1" applyAlignment="1">
      <alignment/>
    </xf>
    <xf numFmtId="2" fontId="0" fillId="34" borderId="37" xfId="0" applyNumberFormat="1" applyFill="1" applyBorder="1" applyAlignment="1">
      <alignment/>
    </xf>
    <xf numFmtId="2" fontId="0" fillId="34" borderId="63" xfId="0" applyNumberFormat="1" applyFill="1" applyBorder="1" applyAlignment="1">
      <alignment/>
    </xf>
    <xf numFmtId="2" fontId="0" fillId="34" borderId="59" xfId="0" applyNumberFormat="1" applyFill="1" applyBorder="1" applyAlignment="1">
      <alignment horizontal="center"/>
    </xf>
    <xf numFmtId="2" fontId="0" fillId="34" borderId="52" xfId="0" applyNumberFormat="1" applyFill="1" applyBorder="1" applyAlignment="1">
      <alignment/>
    </xf>
    <xf numFmtId="2" fontId="2" fillId="34" borderId="20" xfId="0" applyNumberFormat="1" applyFont="1" applyFill="1" applyBorder="1" applyAlignment="1">
      <alignment horizontal="center"/>
    </xf>
    <xf numFmtId="2" fontId="0" fillId="34" borderId="36" xfId="0" applyNumberFormat="1" applyFill="1" applyBorder="1" applyAlignment="1">
      <alignment/>
    </xf>
    <xf numFmtId="2" fontId="2" fillId="33" borderId="59" xfId="0" applyNumberFormat="1" applyFont="1" applyFill="1" applyBorder="1" applyAlignment="1">
      <alignment horizontal="center"/>
    </xf>
    <xf numFmtId="0" fontId="0" fillId="33" borderId="33" xfId="0" applyFill="1" applyBorder="1" applyAlignment="1">
      <alignment/>
    </xf>
    <xf numFmtId="0" fontId="0" fillId="33" borderId="35" xfId="0" applyFill="1" applyBorder="1" applyAlignment="1">
      <alignment/>
    </xf>
    <xf numFmtId="172" fontId="2" fillId="39" borderId="36" xfId="0" applyNumberFormat="1" applyFont="1" applyFill="1" applyBorder="1" applyAlignment="1">
      <alignment horizontal="center"/>
    </xf>
    <xf numFmtId="172" fontId="2" fillId="39" borderId="43" xfId="0" applyNumberFormat="1" applyFont="1" applyFill="1" applyBorder="1" applyAlignment="1">
      <alignment horizontal="center"/>
    </xf>
    <xf numFmtId="172" fontId="2" fillId="39" borderId="63" xfId="0" applyNumberFormat="1" applyFont="1" applyFill="1" applyBorder="1" applyAlignment="1">
      <alignment horizontal="center"/>
    </xf>
    <xf numFmtId="172" fontId="2" fillId="39" borderId="23" xfId="0" applyNumberFormat="1" applyFont="1" applyFill="1" applyBorder="1" applyAlignment="1">
      <alignment horizontal="center"/>
    </xf>
    <xf numFmtId="172" fontId="2" fillId="39" borderId="51" xfId="0" applyNumberFormat="1" applyFont="1" applyFill="1" applyBorder="1" applyAlignment="1">
      <alignment horizontal="center"/>
    </xf>
    <xf numFmtId="2" fontId="44" fillId="39" borderId="17" xfId="0" applyNumberFormat="1" applyFont="1" applyFill="1" applyBorder="1" applyAlignment="1">
      <alignment horizontal="center"/>
    </xf>
    <xf numFmtId="2" fontId="44" fillId="39" borderId="34" xfId="0" applyNumberFormat="1" applyFont="1" applyFill="1" applyBorder="1" applyAlignment="1">
      <alignment horizontal="center"/>
    </xf>
    <xf numFmtId="2" fontId="44" fillId="39" borderId="18" xfId="0" applyNumberFormat="1" applyFont="1" applyFill="1" applyBorder="1" applyAlignment="1">
      <alignment horizontal="center"/>
    </xf>
    <xf numFmtId="2" fontId="44" fillId="39" borderId="35" xfId="0" applyNumberFormat="1" applyFont="1" applyFill="1" applyBorder="1" applyAlignment="1">
      <alignment horizontal="center"/>
    </xf>
    <xf numFmtId="0" fontId="0" fillId="33" borderId="0" xfId="0" applyFill="1" applyBorder="1" applyAlignment="1">
      <alignment horizontal="left" vertical="top" wrapText="1"/>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29" xfId="0" applyFont="1" applyFill="1" applyBorder="1" applyAlignment="1">
      <alignment horizontal="center"/>
    </xf>
    <xf numFmtId="49" fontId="0" fillId="0" borderId="16" xfId="0" applyNumberFormat="1" applyFill="1" applyBorder="1" applyAlignment="1" applyProtection="1">
      <alignment horizontal="left"/>
      <protection locked="0"/>
    </xf>
    <xf numFmtId="49" fontId="0" fillId="0" borderId="29" xfId="0" applyNumberFormat="1" applyFill="1" applyBorder="1" applyAlignment="1" applyProtection="1">
      <alignment horizontal="left"/>
      <protection locked="0"/>
    </xf>
    <xf numFmtId="49" fontId="0" fillId="0" borderId="30" xfId="0" applyNumberFormat="1" applyFill="1" applyBorder="1" applyAlignment="1" applyProtection="1">
      <alignment horizontal="left" vertical="top" wrapText="1"/>
      <protection locked="0"/>
    </xf>
    <xf numFmtId="49" fontId="0" fillId="0" borderId="39" xfId="0" applyNumberFormat="1" applyFill="1" applyBorder="1" applyAlignment="1" applyProtection="1">
      <alignment horizontal="left" vertical="top" wrapText="1"/>
      <protection locked="0"/>
    </xf>
    <xf numFmtId="49" fontId="0" fillId="0" borderId="33" xfId="0" applyNumberFormat="1" applyFill="1" applyBorder="1" applyAlignment="1" applyProtection="1">
      <alignment horizontal="left" vertical="top" wrapText="1"/>
      <protection locked="0"/>
    </xf>
    <xf numFmtId="49" fontId="0" fillId="0" borderId="17"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34" xfId="0" applyNumberForma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locked="0"/>
    </xf>
    <xf numFmtId="49" fontId="0" fillId="0" borderId="11" xfId="0" applyNumberFormat="1" applyFill="1" applyBorder="1" applyAlignment="1" applyProtection="1">
      <alignment horizontal="left" vertical="top" wrapText="1"/>
      <protection locked="0"/>
    </xf>
    <xf numFmtId="49" fontId="0" fillId="0" borderId="35" xfId="0" applyNumberFormat="1" applyFill="1" applyBorder="1" applyAlignment="1" applyProtection="1">
      <alignment horizontal="left" vertical="top" wrapText="1"/>
      <protection locked="0"/>
    </xf>
    <xf numFmtId="0" fontId="5" fillId="33" borderId="0" xfId="0" applyFont="1" applyFill="1" applyAlignment="1">
      <alignment horizontal="center"/>
    </xf>
    <xf numFmtId="0" fontId="0" fillId="33" borderId="0" xfId="0" applyFill="1" applyAlignment="1">
      <alignment horizontal="left" vertical="top" wrapText="1"/>
    </xf>
    <xf numFmtId="0" fontId="0" fillId="40" borderId="0" xfId="0" applyFill="1" applyAlignment="1">
      <alignment horizontal="left" vertical="top" wrapText="1"/>
    </xf>
    <xf numFmtId="0" fontId="38" fillId="40" borderId="0" xfId="53" applyFill="1" applyAlignment="1" applyProtection="1">
      <alignment horizontal="left"/>
      <protection/>
    </xf>
    <xf numFmtId="0" fontId="2" fillId="33" borderId="14" xfId="0" applyFont="1" applyFill="1" applyBorder="1" applyAlignment="1">
      <alignment horizontal="center"/>
    </xf>
    <xf numFmtId="0" fontId="2" fillId="33" borderId="38" xfId="0" applyFont="1" applyFill="1" applyBorder="1" applyAlignment="1">
      <alignment horizontal="center"/>
    </xf>
    <xf numFmtId="0" fontId="2" fillId="33" borderId="57" xfId="0" applyFont="1" applyFill="1" applyBorder="1" applyAlignment="1">
      <alignment horizontal="center"/>
    </xf>
    <xf numFmtId="0" fontId="2" fillId="33" borderId="15" xfId="0" applyFont="1" applyFill="1" applyBorder="1" applyAlignment="1">
      <alignment horizontal="center"/>
    </xf>
    <xf numFmtId="0" fontId="2" fillId="33" borderId="20" xfId="0" applyFont="1" applyFill="1" applyBorder="1" applyAlignment="1">
      <alignment horizontal="center"/>
    </xf>
    <xf numFmtId="0" fontId="2" fillId="33" borderId="14" xfId="0" applyFont="1" applyFill="1" applyBorder="1" applyAlignment="1">
      <alignment horizontal="center"/>
    </xf>
    <xf numFmtId="0" fontId="2" fillId="39" borderId="16" xfId="0" applyFont="1" applyFill="1" applyBorder="1" applyAlignment="1">
      <alignment horizontal="center"/>
    </xf>
    <xf numFmtId="0" fontId="2" fillId="39" borderId="29" xfId="0" applyFont="1" applyFill="1" applyBorder="1" applyAlignment="1">
      <alignment horizontal="center"/>
    </xf>
    <xf numFmtId="0" fontId="2" fillId="39" borderId="64" xfId="0" applyFont="1" applyFill="1" applyBorder="1" applyAlignment="1">
      <alignment horizontal="center"/>
    </xf>
    <xf numFmtId="0" fontId="2" fillId="39" borderId="65" xfId="0" applyFont="1" applyFill="1" applyBorder="1" applyAlignment="1">
      <alignment horizontal="center"/>
    </xf>
    <xf numFmtId="0" fontId="2" fillId="39" borderId="18" xfId="0" applyFont="1" applyFill="1" applyBorder="1" applyAlignment="1">
      <alignment horizontal="center"/>
    </xf>
    <xf numFmtId="0" fontId="2" fillId="39" borderId="35" xfId="0" applyFont="1" applyFill="1" applyBorder="1" applyAlignment="1">
      <alignment horizontal="center"/>
    </xf>
    <xf numFmtId="2" fontId="2" fillId="39" borderId="66" xfId="0" applyNumberFormat="1" applyFont="1" applyFill="1" applyBorder="1" applyAlignment="1">
      <alignment horizontal="center"/>
    </xf>
    <xf numFmtId="2" fontId="2" fillId="39" borderId="65" xfId="0" applyNumberFormat="1" applyFont="1" applyFill="1" applyBorder="1" applyAlignment="1">
      <alignment horizontal="center"/>
    </xf>
    <xf numFmtId="2" fontId="2" fillId="39" borderId="11" xfId="0" applyNumberFormat="1" applyFont="1" applyFill="1" applyBorder="1" applyAlignment="1">
      <alignment horizontal="center"/>
    </xf>
    <xf numFmtId="2" fontId="2" fillId="39" borderId="35" xfId="0" applyNumberFormat="1" applyFont="1" applyFill="1" applyBorder="1" applyAlignment="1">
      <alignment horizontal="center"/>
    </xf>
    <xf numFmtId="0" fontId="2" fillId="39" borderId="16" xfId="0" applyFont="1" applyFill="1" applyBorder="1" applyAlignment="1">
      <alignment horizontal="center"/>
    </xf>
    <xf numFmtId="0" fontId="2" fillId="39" borderId="13" xfId="0" applyFont="1" applyFill="1" applyBorder="1" applyAlignment="1">
      <alignment horizontal="center"/>
    </xf>
    <xf numFmtId="0" fontId="2" fillId="39" borderId="29" xfId="0" applyFont="1" applyFill="1" applyBorder="1" applyAlignment="1">
      <alignment horizontal="center"/>
    </xf>
    <xf numFmtId="171" fontId="2" fillId="39" borderId="33" xfId="0" applyNumberFormat="1" applyFont="1" applyFill="1" applyBorder="1" applyAlignment="1">
      <alignment horizontal="center" vertical="center"/>
    </xf>
    <xf numFmtId="171" fontId="2" fillId="39" borderId="34" xfId="0" applyNumberFormat="1" applyFont="1" applyFill="1" applyBorder="1" applyAlignment="1">
      <alignment horizontal="center" vertical="center"/>
    </xf>
    <xf numFmtId="0" fontId="2" fillId="39" borderId="12" xfId="0" applyFont="1" applyFill="1" applyBorder="1" applyAlignment="1">
      <alignment horizontal="center" vertical="center"/>
    </xf>
    <xf numFmtId="0" fontId="2" fillId="39" borderId="48" xfId="0" applyFont="1" applyFill="1" applyBorder="1" applyAlignment="1">
      <alignment horizontal="center" vertical="center"/>
    </xf>
    <xf numFmtId="0" fontId="2" fillId="39" borderId="13" xfId="0" applyFont="1" applyFill="1" applyBorder="1" applyAlignment="1">
      <alignment horizontal="center"/>
    </xf>
    <xf numFmtId="2" fontId="2" fillId="39" borderId="47" xfId="0" applyNumberFormat="1" applyFont="1" applyFill="1" applyBorder="1" applyAlignment="1">
      <alignment horizontal="center"/>
    </xf>
    <xf numFmtId="2" fontId="2" fillId="39" borderId="43" xfId="0" applyNumberFormat="1" applyFont="1" applyFill="1" applyBorder="1" applyAlignment="1">
      <alignment horizontal="center"/>
    </xf>
    <xf numFmtId="2" fontId="2" fillId="39" borderId="34" xfId="0" applyNumberFormat="1" applyFont="1" applyFill="1" applyBorder="1" applyAlignment="1">
      <alignment horizontal="center" vertical="center"/>
    </xf>
    <xf numFmtId="2" fontId="2" fillId="39" borderId="35" xfId="0" applyNumberFormat="1" applyFont="1" applyFill="1" applyBorder="1" applyAlignment="1">
      <alignment horizontal="center" vertical="center"/>
    </xf>
    <xf numFmtId="0" fontId="2" fillId="39" borderId="56" xfId="0" applyFont="1" applyFill="1" applyBorder="1" applyAlignment="1">
      <alignment horizontal="center" vertical="center"/>
    </xf>
    <xf numFmtId="171" fontId="2" fillId="39" borderId="12" xfId="0" applyNumberFormat="1" applyFont="1" applyFill="1" applyBorder="1" applyAlignment="1">
      <alignment horizontal="center" vertical="center"/>
    </xf>
    <xf numFmtId="171" fontId="2" fillId="39" borderId="48" xfId="0" applyNumberFormat="1" applyFont="1" applyFill="1" applyBorder="1" applyAlignment="1">
      <alignment horizontal="center" vertical="center"/>
    </xf>
    <xf numFmtId="2" fontId="2" fillId="39" borderId="48" xfId="0" applyNumberFormat="1" applyFont="1" applyFill="1" applyBorder="1" applyAlignment="1">
      <alignment horizontal="center" vertical="center"/>
    </xf>
    <xf numFmtId="2" fontId="2" fillId="39" borderId="56" xfId="0" applyNumberFormat="1" applyFont="1" applyFill="1" applyBorder="1" applyAlignment="1">
      <alignment horizontal="center" vertical="center"/>
    </xf>
    <xf numFmtId="0" fontId="2" fillId="33" borderId="16" xfId="0" applyFont="1" applyFill="1" applyBorder="1" applyAlignment="1">
      <alignment horizontal="center"/>
    </xf>
    <xf numFmtId="0" fontId="2" fillId="33" borderId="29" xfId="0" applyFont="1" applyFill="1" applyBorder="1" applyAlignment="1">
      <alignment horizontal="center"/>
    </xf>
    <xf numFmtId="0" fontId="5" fillId="34" borderId="16" xfId="0" applyFont="1" applyFill="1" applyBorder="1" applyAlignment="1">
      <alignment horizontal="center"/>
    </xf>
    <xf numFmtId="0" fontId="5" fillId="34" borderId="29" xfId="0" applyFont="1" applyFill="1" applyBorder="1" applyAlignment="1">
      <alignment horizontal="center"/>
    </xf>
    <xf numFmtId="0" fontId="2" fillId="33" borderId="16"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29" xfId="0" applyFont="1" applyFill="1" applyBorder="1" applyAlignment="1" applyProtection="1">
      <alignment horizontal="center"/>
      <protection/>
    </xf>
    <xf numFmtId="0" fontId="2" fillId="33" borderId="30" xfId="0" applyFont="1" applyFill="1" applyBorder="1" applyAlignment="1">
      <alignment horizontal="center"/>
    </xf>
    <xf numFmtId="0" fontId="2" fillId="33" borderId="39" xfId="0" applyFont="1" applyFill="1" applyBorder="1" applyAlignment="1">
      <alignment horizontal="center"/>
    </xf>
    <xf numFmtId="0" fontId="2" fillId="33" borderId="33" xfId="0" applyFont="1" applyFill="1" applyBorder="1" applyAlignment="1">
      <alignment horizontal="center"/>
    </xf>
    <xf numFmtId="0" fontId="5" fillId="33" borderId="16" xfId="0" applyFont="1" applyFill="1" applyBorder="1" applyAlignment="1">
      <alignment horizontal="center"/>
    </xf>
    <xf numFmtId="0" fontId="5" fillId="33" borderId="13" xfId="0" applyFont="1" applyFill="1" applyBorder="1" applyAlignment="1">
      <alignment horizontal="center"/>
    </xf>
    <xf numFmtId="0" fontId="5" fillId="33" borderId="29" xfId="0" applyFont="1" applyFill="1" applyBorder="1" applyAlignment="1">
      <alignment horizontal="center"/>
    </xf>
    <xf numFmtId="2" fontId="2" fillId="41" borderId="14" xfId="0" applyNumberFormat="1" applyFont="1" applyFill="1" applyBorder="1" applyAlignment="1">
      <alignment horizontal="center"/>
    </xf>
    <xf numFmtId="2" fontId="2" fillId="41" borderId="15" xfId="0" applyNumberFormat="1" applyFont="1" applyFill="1" applyBorder="1" applyAlignment="1">
      <alignment horizontal="center"/>
    </xf>
    <xf numFmtId="2" fontId="2" fillId="41" borderId="20" xfId="0" applyNumberFormat="1" applyFont="1" applyFill="1" applyBorder="1" applyAlignment="1">
      <alignment horizontal="center"/>
    </xf>
    <xf numFmtId="2" fontId="2" fillId="39" borderId="14" xfId="0" applyNumberFormat="1" applyFont="1" applyFill="1" applyBorder="1" applyAlignment="1">
      <alignment horizontal="center"/>
    </xf>
    <xf numFmtId="2" fontId="2" fillId="39" borderId="15" xfId="0" applyNumberFormat="1" applyFont="1" applyFill="1" applyBorder="1" applyAlignment="1">
      <alignment horizontal="center"/>
    </xf>
    <xf numFmtId="2" fontId="2" fillId="39" borderId="20" xfId="0" applyNumberFormat="1" applyFont="1" applyFill="1" applyBorder="1" applyAlignment="1">
      <alignment horizontal="center"/>
    </xf>
    <xf numFmtId="0" fontId="2" fillId="41" borderId="16" xfId="0" applyFont="1" applyFill="1" applyBorder="1" applyAlignment="1">
      <alignment horizontal="center"/>
    </xf>
    <xf numFmtId="0" fontId="2" fillId="41" borderId="29" xfId="0" applyFont="1" applyFill="1" applyBorder="1" applyAlignment="1">
      <alignment horizontal="center"/>
    </xf>
    <xf numFmtId="49" fontId="2" fillId="39" borderId="13" xfId="0" applyNumberFormat="1" applyFont="1" applyFill="1" applyBorder="1" applyAlignment="1">
      <alignment horizontal="center"/>
    </xf>
    <xf numFmtId="49" fontId="2" fillId="39" borderId="29" xfId="0" applyNumberFormat="1" applyFont="1" applyFill="1" applyBorder="1" applyAlignment="1">
      <alignment horizontal="center"/>
    </xf>
    <xf numFmtId="0" fontId="2" fillId="39" borderId="30" xfId="0" applyFont="1" applyFill="1" applyBorder="1" applyAlignment="1">
      <alignment horizontal="center"/>
    </xf>
    <xf numFmtId="0" fontId="2" fillId="39" borderId="39" xfId="0" applyFont="1" applyFill="1" applyBorder="1" applyAlignment="1">
      <alignment horizontal="center"/>
    </xf>
    <xf numFmtId="0" fontId="2" fillId="39" borderId="33" xfId="0" applyFont="1" applyFill="1" applyBorder="1" applyAlignment="1">
      <alignment horizontal="center"/>
    </xf>
    <xf numFmtId="0" fontId="2" fillId="39" borderId="17" xfId="0" applyFont="1" applyFill="1" applyBorder="1" applyAlignment="1">
      <alignment horizontal="center"/>
    </xf>
    <xf numFmtId="0" fontId="2" fillId="39" borderId="0" xfId="0" applyFont="1" applyFill="1" applyBorder="1" applyAlignment="1">
      <alignment horizontal="center"/>
    </xf>
    <xf numFmtId="0" fontId="2" fillId="39" borderId="34" xfId="0" applyFont="1" applyFill="1" applyBorder="1" applyAlignment="1">
      <alignment horizontal="center"/>
    </xf>
    <xf numFmtId="0" fontId="2" fillId="41" borderId="16" xfId="0" applyFont="1" applyFill="1" applyBorder="1" applyAlignment="1">
      <alignment horizontal="center"/>
    </xf>
    <xf numFmtId="0" fontId="2" fillId="41" borderId="13" xfId="0" applyFont="1" applyFill="1" applyBorder="1" applyAlignment="1">
      <alignment horizontal="center"/>
    </xf>
    <xf numFmtId="0" fontId="2" fillId="38" borderId="12" xfId="0" applyFont="1" applyFill="1" applyBorder="1" applyAlignment="1">
      <alignment horizontal="center" vertical="center"/>
    </xf>
    <xf numFmtId="0" fontId="2" fillId="38" borderId="56" xfId="0" applyFont="1" applyFill="1" applyBorder="1" applyAlignment="1">
      <alignment horizontal="center" vertical="center"/>
    </xf>
    <xf numFmtId="0" fontId="5" fillId="38" borderId="0" xfId="0" applyFont="1" applyFill="1" applyBorder="1" applyAlignment="1">
      <alignment horizontal="center"/>
    </xf>
    <xf numFmtId="0" fontId="2" fillId="38" borderId="16" xfId="0" applyFont="1" applyFill="1" applyBorder="1" applyAlignment="1">
      <alignment horizontal="center"/>
    </xf>
    <xf numFmtId="0" fontId="2" fillId="38" borderId="29" xfId="0" applyFont="1" applyFill="1" applyBorder="1" applyAlignment="1">
      <alignment horizontal="center"/>
    </xf>
    <xf numFmtId="0" fontId="2" fillId="38" borderId="13" xfId="0" applyFont="1" applyFill="1" applyBorder="1" applyAlignment="1">
      <alignment horizontal="center"/>
    </xf>
    <xf numFmtId="2" fontId="0" fillId="38" borderId="17" xfId="0" applyNumberFormat="1" applyFont="1" applyFill="1" applyBorder="1" applyAlignment="1">
      <alignment horizontal="center"/>
    </xf>
    <xf numFmtId="2" fontId="0" fillId="38" borderId="0" xfId="0" applyNumberFormat="1" applyFont="1" applyFill="1" applyBorder="1" applyAlignment="1">
      <alignment horizontal="center"/>
    </xf>
    <xf numFmtId="49" fontId="9" fillId="38" borderId="0" xfId="0" applyNumberFormat="1" applyFont="1" applyFill="1" applyBorder="1" applyAlignment="1">
      <alignment horizontal="center"/>
    </xf>
    <xf numFmtId="0" fontId="2" fillId="38" borderId="30" xfId="0" applyFont="1" applyFill="1" applyBorder="1" applyAlignment="1">
      <alignment horizontal="center"/>
    </xf>
    <xf numFmtId="0" fontId="2" fillId="38" borderId="33" xfId="0" applyFont="1" applyFill="1" applyBorder="1" applyAlignment="1">
      <alignment horizontal="center"/>
    </xf>
    <xf numFmtId="2" fontId="2" fillId="38" borderId="39" xfId="0" applyNumberFormat="1" applyFont="1" applyFill="1" applyBorder="1" applyAlignment="1">
      <alignment horizontal="center" vertical="center"/>
    </xf>
    <xf numFmtId="2" fontId="2" fillId="38" borderId="33" xfId="0" applyNumberFormat="1" applyFont="1" applyFill="1" applyBorder="1" applyAlignment="1">
      <alignment horizontal="center" vertical="center"/>
    </xf>
    <xf numFmtId="2" fontId="2" fillId="38" borderId="11" xfId="0" applyNumberFormat="1" applyFont="1" applyFill="1" applyBorder="1" applyAlignment="1">
      <alignment horizontal="center" vertical="center"/>
    </xf>
    <xf numFmtId="2" fontId="2" fillId="38" borderId="35" xfId="0" applyNumberFormat="1" applyFont="1" applyFill="1" applyBorder="1" applyAlignment="1">
      <alignment horizontal="center" vertical="center"/>
    </xf>
    <xf numFmtId="0" fontId="2" fillId="38" borderId="17" xfId="0" applyFont="1" applyFill="1" applyBorder="1" applyAlignment="1">
      <alignment horizontal="center" vertical="center"/>
    </xf>
    <xf numFmtId="0" fontId="2" fillId="38" borderId="0" xfId="0" applyFont="1" applyFill="1" applyBorder="1" applyAlignment="1">
      <alignment horizontal="center" vertical="center"/>
    </xf>
    <xf numFmtId="2" fontId="2" fillId="38" borderId="30" xfId="0" applyNumberFormat="1" applyFont="1" applyFill="1" applyBorder="1" applyAlignment="1">
      <alignment horizontal="center" vertical="center"/>
    </xf>
    <xf numFmtId="2" fontId="2" fillId="38" borderId="18" xfId="0" applyNumberFormat="1" applyFont="1" applyFill="1" applyBorder="1" applyAlignment="1">
      <alignment horizontal="center" vertical="center"/>
    </xf>
    <xf numFmtId="2" fontId="0" fillId="38" borderId="34" xfId="0" applyNumberFormat="1" applyFont="1" applyFill="1" applyBorder="1" applyAlignment="1">
      <alignment horizontal="center"/>
    </xf>
    <xf numFmtId="0" fontId="2" fillId="38" borderId="34" xfId="0" applyFont="1" applyFill="1" applyBorder="1" applyAlignment="1">
      <alignment horizontal="center" vertical="center"/>
    </xf>
    <xf numFmtId="49" fontId="2" fillId="38" borderId="13" xfId="0" applyNumberFormat="1" applyFont="1" applyFill="1" applyBorder="1" applyAlignment="1">
      <alignment horizontal="center"/>
    </xf>
    <xf numFmtId="49" fontId="2" fillId="38" borderId="29" xfId="0" applyNumberFormat="1" applyFont="1" applyFill="1" applyBorder="1" applyAlignment="1">
      <alignment horizontal="center"/>
    </xf>
    <xf numFmtId="0" fontId="27" fillId="37" borderId="30" xfId="0" applyFont="1" applyFill="1" applyBorder="1" applyAlignment="1">
      <alignment horizontal="center" vertical="center" wrapText="1"/>
    </xf>
    <xf numFmtId="0" fontId="27" fillId="37" borderId="39" xfId="0" applyFont="1" applyFill="1" applyBorder="1" applyAlignment="1">
      <alignment horizontal="center" vertical="center" wrapText="1"/>
    </xf>
    <xf numFmtId="0" fontId="27" fillId="37" borderId="33" xfId="0" applyFont="1" applyFill="1" applyBorder="1" applyAlignment="1">
      <alignment horizontal="center" vertical="center" wrapText="1"/>
    </xf>
    <xf numFmtId="0" fontId="27" fillId="37" borderId="17" xfId="0" applyFont="1" applyFill="1" applyBorder="1" applyAlignment="1">
      <alignment horizontal="center" vertical="center" wrapText="1"/>
    </xf>
    <xf numFmtId="0" fontId="27" fillId="37" borderId="0" xfId="0" applyFont="1" applyFill="1" applyBorder="1" applyAlignment="1">
      <alignment horizontal="center" vertical="center" wrapText="1"/>
    </xf>
    <xf numFmtId="0" fontId="27" fillId="37" borderId="34" xfId="0" applyFont="1" applyFill="1" applyBorder="1" applyAlignment="1">
      <alignment horizontal="center" vertical="center" wrapText="1"/>
    </xf>
    <xf numFmtId="0" fontId="27" fillId="37" borderId="18" xfId="0" applyFont="1" applyFill="1" applyBorder="1" applyAlignment="1">
      <alignment horizontal="center" vertical="center" wrapText="1"/>
    </xf>
    <xf numFmtId="0" fontId="27" fillId="37" borderId="11" xfId="0" applyFont="1" applyFill="1" applyBorder="1" applyAlignment="1">
      <alignment horizontal="center" vertical="center" wrapText="1"/>
    </xf>
    <xf numFmtId="0" fontId="27" fillId="37" borderId="3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eter.ac.uk/geography/reefbudg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eter.ac.uk/geography/reefbudg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22">
      <selection activeCell="B43" sqref="B43"/>
    </sheetView>
  </sheetViews>
  <sheetFormatPr defaultColWidth="9.140625" defaultRowHeight="15"/>
  <cols>
    <col min="1" max="1" width="18.8515625" style="0" bestFit="1" customWidth="1"/>
    <col min="2" max="7" width="13.00390625" style="0" customWidth="1"/>
  </cols>
  <sheetData>
    <row r="1" spans="1:7" ht="18.75">
      <c r="A1" s="359" t="s">
        <v>150</v>
      </c>
      <c r="B1" s="359"/>
      <c r="C1" s="359"/>
      <c r="D1" s="359"/>
      <c r="E1" s="359"/>
      <c r="F1" s="359"/>
      <c r="G1" s="359"/>
    </row>
    <row r="2" spans="1:7" s="82" customFormat="1" ht="15">
      <c r="A2" s="268"/>
      <c r="B2" s="268"/>
      <c r="C2" s="268"/>
      <c r="D2" s="268"/>
      <c r="E2" s="268"/>
      <c r="F2" s="268"/>
      <c r="G2" s="268"/>
    </row>
    <row r="3" spans="1:7" ht="15">
      <c r="A3" s="9" t="s">
        <v>151</v>
      </c>
      <c r="B3" s="10" t="s">
        <v>198</v>
      </c>
      <c r="C3" s="7"/>
      <c r="D3" s="7"/>
      <c r="E3" s="7"/>
      <c r="F3" s="7"/>
      <c r="G3" s="7"/>
    </row>
    <row r="4" spans="1:7" ht="15">
      <c r="A4" s="9" t="s">
        <v>152</v>
      </c>
      <c r="B4" s="361" t="s">
        <v>203</v>
      </c>
      <c r="C4" s="361"/>
      <c r="D4" s="361"/>
      <c r="E4" s="361"/>
      <c r="F4" s="361"/>
      <c r="G4" s="361"/>
    </row>
    <row r="5" spans="1:7" ht="30" customHeight="1">
      <c r="A5" s="9" t="s">
        <v>153</v>
      </c>
      <c r="B5" s="344" t="s">
        <v>239</v>
      </c>
      <c r="C5" s="360"/>
      <c r="D5" s="360"/>
      <c r="E5" s="360"/>
      <c r="F5" s="360"/>
      <c r="G5" s="360"/>
    </row>
    <row r="6" spans="1:7" ht="15">
      <c r="A6" s="9"/>
      <c r="B6" s="362" t="s">
        <v>237</v>
      </c>
      <c r="C6" s="362"/>
      <c r="D6" s="362"/>
      <c r="E6" s="362"/>
      <c r="F6" s="362"/>
      <c r="G6" s="362"/>
    </row>
    <row r="7" spans="1:7" ht="45" customHeight="1">
      <c r="A7" s="9"/>
      <c r="B7" s="344" t="s">
        <v>238</v>
      </c>
      <c r="C7" s="344"/>
      <c r="D7" s="344"/>
      <c r="E7" s="344"/>
      <c r="F7" s="344"/>
      <c r="G7" s="344"/>
    </row>
    <row r="8" spans="1:7" ht="30" customHeight="1">
      <c r="A8" s="28" t="s">
        <v>167</v>
      </c>
      <c r="B8" s="344" t="s">
        <v>199</v>
      </c>
      <c r="C8" s="344"/>
      <c r="D8" s="344"/>
      <c r="E8" s="344"/>
      <c r="F8" s="344"/>
      <c r="G8" s="344"/>
    </row>
    <row r="9" spans="1:7" ht="30" customHeight="1">
      <c r="A9" s="28" t="s">
        <v>200</v>
      </c>
      <c r="B9" s="344" t="s">
        <v>201</v>
      </c>
      <c r="C9" s="344"/>
      <c r="D9" s="344"/>
      <c r="E9" s="344"/>
      <c r="F9" s="344"/>
      <c r="G9" s="344"/>
    </row>
    <row r="10" spans="1:7" ht="45" customHeight="1">
      <c r="A10" s="28" t="s">
        <v>202</v>
      </c>
      <c r="B10" s="344" t="s">
        <v>209</v>
      </c>
      <c r="C10" s="344"/>
      <c r="D10" s="344"/>
      <c r="E10" s="344"/>
      <c r="F10" s="344"/>
      <c r="G10" s="344"/>
    </row>
    <row r="11" spans="1:7" ht="90" customHeight="1">
      <c r="A11" s="159" t="s">
        <v>208</v>
      </c>
      <c r="B11" s="344" t="s">
        <v>211</v>
      </c>
      <c r="C11" s="344"/>
      <c r="D11" s="344"/>
      <c r="E11" s="344"/>
      <c r="F11" s="344"/>
      <c r="G11" s="344"/>
    </row>
    <row r="12" spans="1:7" ht="15" customHeight="1">
      <c r="A12" s="8"/>
      <c r="B12" s="8"/>
      <c r="C12" s="8"/>
      <c r="D12" s="7"/>
      <c r="E12" s="8"/>
      <c r="F12" s="7"/>
      <c r="G12" s="7"/>
    </row>
    <row r="13" spans="1:7" ht="18.75">
      <c r="A13" s="359" t="s">
        <v>159</v>
      </c>
      <c r="B13" s="359"/>
      <c r="C13" s="359"/>
      <c r="D13" s="359"/>
      <c r="E13" s="359"/>
      <c r="F13" s="359"/>
      <c r="G13" s="359"/>
    </row>
    <row r="14" spans="1:7" ht="15.75" thickBot="1">
      <c r="A14" s="7"/>
      <c r="B14" s="7"/>
      <c r="C14" s="7"/>
      <c r="D14" s="7"/>
      <c r="E14" s="7"/>
      <c r="F14" s="7"/>
      <c r="G14" s="7"/>
    </row>
    <row r="15" spans="1:7" ht="15.75" thickBot="1">
      <c r="A15" s="8" t="s">
        <v>154</v>
      </c>
      <c r="B15" s="348"/>
      <c r="C15" s="349"/>
      <c r="D15" s="7"/>
      <c r="E15" s="117" t="s">
        <v>195</v>
      </c>
      <c r="F15" s="348"/>
      <c r="G15" s="349"/>
    </row>
    <row r="16" spans="1:7" ht="15.75" thickBot="1">
      <c r="A16" s="7"/>
      <c r="B16" s="12"/>
      <c r="C16" s="12"/>
      <c r="D16" s="7"/>
      <c r="E16" s="7"/>
      <c r="F16" s="12"/>
      <c r="G16" s="12"/>
    </row>
    <row r="17" spans="1:7" ht="15.75" thickBot="1">
      <c r="A17" s="8" t="s">
        <v>156</v>
      </c>
      <c r="B17" s="348"/>
      <c r="C17" s="349"/>
      <c r="D17" s="7"/>
      <c r="E17" s="110" t="s">
        <v>196</v>
      </c>
      <c r="F17" s="348"/>
      <c r="G17" s="349"/>
    </row>
    <row r="18" spans="1:7" ht="15.75" thickBot="1">
      <c r="A18" s="8"/>
      <c r="B18" s="13"/>
      <c r="C18" s="13"/>
      <c r="D18" s="7"/>
      <c r="E18" s="8"/>
      <c r="F18" s="13"/>
      <c r="G18" s="13"/>
    </row>
    <row r="19" spans="1:7" ht="15.75" thickBot="1">
      <c r="A19" s="8" t="s">
        <v>161</v>
      </c>
      <c r="B19" s="348"/>
      <c r="C19" s="349"/>
      <c r="D19" s="7"/>
      <c r="E19" s="8" t="s">
        <v>162</v>
      </c>
      <c r="F19" s="348"/>
      <c r="G19" s="349"/>
    </row>
    <row r="20" spans="1:7" ht="15.75" thickBot="1">
      <c r="A20" s="7"/>
      <c r="B20" s="7"/>
      <c r="C20" s="7"/>
      <c r="D20" s="7"/>
      <c r="E20" s="7"/>
      <c r="F20" s="7"/>
      <c r="G20" s="7"/>
    </row>
    <row r="21" spans="1:7" ht="15">
      <c r="A21" s="8" t="s">
        <v>158</v>
      </c>
      <c r="B21" s="350"/>
      <c r="C21" s="351"/>
      <c r="D21" s="351"/>
      <c r="E21" s="351"/>
      <c r="F21" s="351"/>
      <c r="G21" s="352"/>
    </row>
    <row r="22" spans="1:7" ht="15">
      <c r="A22" s="7"/>
      <c r="B22" s="353"/>
      <c r="C22" s="354"/>
      <c r="D22" s="354"/>
      <c r="E22" s="354"/>
      <c r="F22" s="354"/>
      <c r="G22" s="355"/>
    </row>
    <row r="23" spans="1:7" ht="15">
      <c r="A23" s="7"/>
      <c r="B23" s="353"/>
      <c r="C23" s="354"/>
      <c r="D23" s="354"/>
      <c r="E23" s="354"/>
      <c r="F23" s="354"/>
      <c r="G23" s="355"/>
    </row>
    <row r="24" spans="1:7" ht="15">
      <c r="A24" s="7"/>
      <c r="B24" s="353"/>
      <c r="C24" s="354"/>
      <c r="D24" s="354"/>
      <c r="E24" s="354"/>
      <c r="F24" s="354"/>
      <c r="G24" s="355"/>
    </row>
    <row r="25" spans="1:7" ht="15">
      <c r="A25" s="7"/>
      <c r="B25" s="353"/>
      <c r="C25" s="354"/>
      <c r="D25" s="354"/>
      <c r="E25" s="354"/>
      <c r="F25" s="354"/>
      <c r="G25" s="355"/>
    </row>
    <row r="26" spans="1:7" ht="15.75" thickBot="1">
      <c r="A26" s="7"/>
      <c r="B26" s="356"/>
      <c r="C26" s="357"/>
      <c r="D26" s="357"/>
      <c r="E26" s="357"/>
      <c r="F26" s="357"/>
      <c r="G26" s="358"/>
    </row>
    <row r="27" spans="1:7" ht="15.75" thickBot="1">
      <c r="A27" s="7"/>
      <c r="B27" s="14"/>
      <c r="C27" s="14"/>
      <c r="D27" s="14"/>
      <c r="E27" s="14"/>
      <c r="F27" s="14"/>
      <c r="G27" s="14"/>
    </row>
    <row r="28" spans="1:7" ht="15.75" thickBot="1">
      <c r="A28" s="15"/>
      <c r="B28" s="345" t="s">
        <v>160</v>
      </c>
      <c r="C28" s="346"/>
      <c r="D28" s="346"/>
      <c r="E28" s="346"/>
      <c r="F28" s="346"/>
      <c r="G28" s="347"/>
    </row>
    <row r="29" spans="1:7" ht="15.75" thickBot="1">
      <c r="A29" s="161"/>
      <c r="B29" s="23">
        <v>1</v>
      </c>
      <c r="C29" s="24">
        <v>2</v>
      </c>
      <c r="D29" s="24">
        <v>3</v>
      </c>
      <c r="E29" s="24">
        <v>4</v>
      </c>
      <c r="F29" s="24">
        <v>5</v>
      </c>
      <c r="G29" s="116">
        <v>6</v>
      </c>
    </row>
    <row r="30" spans="1:7" ht="15">
      <c r="A30" s="15" t="s">
        <v>213</v>
      </c>
      <c r="B30" s="188"/>
      <c r="C30" s="189"/>
      <c r="D30" s="189"/>
      <c r="E30" s="190"/>
      <c r="F30" s="189"/>
      <c r="G30" s="191"/>
    </row>
    <row r="31" spans="1:7" ht="15">
      <c r="A31" s="284" t="s">
        <v>155</v>
      </c>
      <c r="B31" s="162"/>
      <c r="C31" s="152"/>
      <c r="D31" s="152"/>
      <c r="E31" s="152"/>
      <c r="F31" s="152"/>
      <c r="G31" s="153"/>
    </row>
    <row r="32" spans="1:7" ht="15">
      <c r="A32" s="284" t="s">
        <v>157</v>
      </c>
      <c r="B32" s="163"/>
      <c r="C32" s="152"/>
      <c r="D32" s="152"/>
      <c r="E32" s="152"/>
      <c r="F32" s="152"/>
      <c r="G32" s="153"/>
    </row>
    <row r="33" spans="1:7" ht="15">
      <c r="A33" s="113" t="s">
        <v>197</v>
      </c>
      <c r="B33" s="164" t="str">
        <f>IF('Data Entry'!C151&gt;1,'Data Entry'!C151,"NO TRANSECT")</f>
        <v>NO TRANSECT</v>
      </c>
      <c r="C33" s="119" t="str">
        <f>IF('Data Entry'!G151&gt;1,'Data Entry'!G151,"NO TRANSECT")</f>
        <v>NO TRANSECT</v>
      </c>
      <c r="D33" s="119" t="str">
        <f>IF('Data Entry'!K151&gt;1,'Data Entry'!K151,"NO TRANSECT")</f>
        <v>NO TRANSECT</v>
      </c>
      <c r="E33" s="119" t="str">
        <f>IF('Data Entry'!O151&gt;1,'Data Entry'!O151,"NO TRANSECT")</f>
        <v>NO TRANSECT</v>
      </c>
      <c r="F33" s="119" t="str">
        <f>IF('Data Entry'!S151&gt;1,'Data Entry'!S151,"NO TRANSECT")</f>
        <v>NO TRANSECT</v>
      </c>
      <c r="G33" s="127" t="str">
        <f>IF('Data Entry'!W151&gt;1,'Data Entry'!W151,"NO TRANSECT")</f>
        <v>NO TRANSECT</v>
      </c>
    </row>
    <row r="34" spans="1:7" ht="15">
      <c r="A34" s="118" t="s">
        <v>204</v>
      </c>
      <c r="B34" s="165">
        <f>'Data Entry'!D151/100</f>
        <v>0</v>
      </c>
      <c r="C34" s="111">
        <f>'Data Entry'!H151/100</f>
        <v>0</v>
      </c>
      <c r="D34" s="111">
        <f>'Data Entry'!L151/100</f>
        <v>0</v>
      </c>
      <c r="E34" s="111">
        <f>'Data Entry'!P151/100</f>
        <v>0</v>
      </c>
      <c r="F34" s="111">
        <f>'Data Entry'!T151/100</f>
        <v>0</v>
      </c>
      <c r="G34" s="112">
        <f>'Data Entry'!X151/100</f>
        <v>0</v>
      </c>
    </row>
    <row r="35" spans="1:8" ht="15.75" thickBot="1">
      <c r="A35" s="29" t="s">
        <v>163</v>
      </c>
      <c r="B35" s="94">
        <f>IF('Data Entry'!D151&gt;0,B34/B33,0)</f>
        <v>0</v>
      </c>
      <c r="C35" s="94">
        <f>IF('Data Entry'!H151&gt;0,C34/C33,0)</f>
        <v>0</v>
      </c>
      <c r="D35" s="94">
        <f>IF('Data Entry'!L151&gt;0,D34/D33,0)</f>
        <v>0</v>
      </c>
      <c r="E35" s="94">
        <f>IF('Data Entry'!P151&gt;0,E34/E33,0)</f>
        <v>0</v>
      </c>
      <c r="F35" s="94">
        <f>IF('Data Entry'!T151&gt;0,F34/F33,0)</f>
        <v>0</v>
      </c>
      <c r="G35" s="104">
        <f>IF('Data Entry'!X151&gt;0,G34/G33,0)</f>
        <v>0</v>
      </c>
      <c r="H35" s="97"/>
    </row>
  </sheetData>
  <sheetProtection password="C66F" sheet="1"/>
  <mergeCells count="18">
    <mergeCell ref="A1:G1"/>
    <mergeCell ref="B5:G5"/>
    <mergeCell ref="B15:C15"/>
    <mergeCell ref="A13:G13"/>
    <mergeCell ref="B8:G8"/>
    <mergeCell ref="B4:G4"/>
    <mergeCell ref="B11:G11"/>
    <mergeCell ref="B9:G9"/>
    <mergeCell ref="B10:G10"/>
    <mergeCell ref="B6:G6"/>
    <mergeCell ref="B7:G7"/>
    <mergeCell ref="B28:G28"/>
    <mergeCell ref="B19:C19"/>
    <mergeCell ref="F15:G15"/>
    <mergeCell ref="F17:G17"/>
    <mergeCell ref="F19:G19"/>
    <mergeCell ref="B21:G26"/>
    <mergeCell ref="B17:C17"/>
  </mergeCells>
  <hyperlinks>
    <hyperlink ref="B6" r:id="rId1" display="http://www.exeter.ac.uk/geography/reefbudget"/>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165"/>
  <sheetViews>
    <sheetView zoomScalePageLayoutView="0" workbookViewId="0" topLeftCell="A1">
      <selection activeCell="A6" sqref="A6"/>
    </sheetView>
  </sheetViews>
  <sheetFormatPr defaultColWidth="9.140625" defaultRowHeight="19.5" customHeight="1"/>
  <cols>
    <col min="1" max="1" width="15.7109375" style="0" customWidth="1"/>
    <col min="2" max="2" width="25.7109375" style="0" customWidth="1"/>
    <col min="3" max="3" width="18.28125" style="0" bestFit="1" customWidth="1"/>
    <col min="4" max="4" width="16.421875" style="0" bestFit="1" customWidth="1"/>
    <col min="5" max="5" width="15.7109375" style="0" customWidth="1"/>
    <col min="6" max="6" width="25.7109375" style="0" customWidth="1"/>
    <col min="7" max="7" width="18.28125" style="3" bestFit="1" customWidth="1"/>
    <col min="8" max="8" width="16.421875" style="0" bestFit="1" customWidth="1"/>
    <col min="9" max="9" width="15.7109375" style="0" customWidth="1"/>
    <col min="10" max="10" width="25.7109375" style="0" customWidth="1"/>
    <col min="11" max="11" width="18.28125" style="0" bestFit="1" customWidth="1"/>
    <col min="12" max="12" width="16.421875" style="0" bestFit="1" customWidth="1"/>
    <col min="13" max="13" width="15.7109375" style="0" customWidth="1"/>
    <col min="14" max="14" width="25.7109375" style="0" customWidth="1"/>
    <col min="15" max="15" width="18.28125" style="0" bestFit="1" customWidth="1"/>
    <col min="16" max="17" width="15.7109375" style="0" customWidth="1"/>
    <col min="18" max="18" width="25.7109375" style="0" customWidth="1"/>
    <col min="19" max="19" width="18.28125" style="0" bestFit="1" customWidth="1"/>
    <col min="20" max="21" width="15.7109375" style="0" customWidth="1"/>
    <col min="22" max="22" width="25.7109375" style="0" customWidth="1"/>
    <col min="23" max="23" width="18.28125" style="0" bestFit="1" customWidth="1"/>
    <col min="24" max="24" width="15.7109375" style="0" customWidth="1"/>
  </cols>
  <sheetData>
    <row r="1" spans="1:24" ht="19.5" customHeight="1" thickBot="1">
      <c r="A1" s="345" t="s">
        <v>129</v>
      </c>
      <c r="B1" s="346"/>
      <c r="C1" s="346"/>
      <c r="D1" s="347"/>
      <c r="E1" s="365" t="s">
        <v>130</v>
      </c>
      <c r="F1" s="366"/>
      <c r="G1" s="366"/>
      <c r="H1" s="367"/>
      <c r="I1" s="368" t="s">
        <v>131</v>
      </c>
      <c r="J1" s="366"/>
      <c r="K1" s="366"/>
      <c r="L1" s="367"/>
      <c r="M1" s="368" t="s">
        <v>132</v>
      </c>
      <c r="N1" s="366"/>
      <c r="O1" s="366"/>
      <c r="P1" s="367"/>
      <c r="Q1" s="368" t="s">
        <v>133</v>
      </c>
      <c r="R1" s="366"/>
      <c r="S1" s="366"/>
      <c r="T1" s="367"/>
      <c r="U1" s="368" t="s">
        <v>134</v>
      </c>
      <c r="V1" s="366"/>
      <c r="W1" s="366"/>
      <c r="X1" s="367"/>
    </row>
    <row r="2" spans="1:24" ht="19.5" customHeight="1">
      <c r="A2" s="124" t="s">
        <v>128</v>
      </c>
      <c r="B2" s="115" t="s">
        <v>5</v>
      </c>
      <c r="C2" s="125" t="s">
        <v>178</v>
      </c>
      <c r="D2" s="126" t="s">
        <v>173</v>
      </c>
      <c r="E2" s="114" t="s">
        <v>128</v>
      </c>
      <c r="F2" s="115" t="s">
        <v>5</v>
      </c>
      <c r="G2" s="125" t="s">
        <v>178</v>
      </c>
      <c r="H2" s="126" t="s">
        <v>173</v>
      </c>
      <c r="I2" s="124" t="s">
        <v>128</v>
      </c>
      <c r="J2" s="115" t="s">
        <v>5</v>
      </c>
      <c r="K2" s="125" t="s">
        <v>178</v>
      </c>
      <c r="L2" s="126" t="s">
        <v>173</v>
      </c>
      <c r="M2" s="124" t="s">
        <v>128</v>
      </c>
      <c r="N2" s="115" t="s">
        <v>5</v>
      </c>
      <c r="O2" s="125" t="s">
        <v>178</v>
      </c>
      <c r="P2" s="126" t="s">
        <v>173</v>
      </c>
      <c r="Q2" s="124" t="s">
        <v>128</v>
      </c>
      <c r="R2" s="115" t="s">
        <v>5</v>
      </c>
      <c r="S2" s="125" t="s">
        <v>178</v>
      </c>
      <c r="T2" s="126" t="s">
        <v>173</v>
      </c>
      <c r="U2" s="124" t="s">
        <v>128</v>
      </c>
      <c r="V2" s="115" t="s">
        <v>5</v>
      </c>
      <c r="W2" s="125" t="s">
        <v>178</v>
      </c>
      <c r="X2" s="126" t="s">
        <v>173</v>
      </c>
    </row>
    <row r="3" spans="1:24" ht="19.5" customHeight="1">
      <c r="A3" s="134"/>
      <c r="B3" s="54" t="e">
        <f>VLOOKUP(A3,'Glossary of Codes'!A:B,2,FALSE)</f>
        <v>#N/A</v>
      </c>
      <c r="C3" s="142">
        <v>1</v>
      </c>
      <c r="D3" s="138"/>
      <c r="E3" s="134"/>
      <c r="F3" s="54" t="e">
        <f>VLOOKUP(E3,'Glossary of Codes'!A:B,2,FALSE)</f>
        <v>#N/A</v>
      </c>
      <c r="G3" s="142">
        <v>1</v>
      </c>
      <c r="H3" s="138"/>
      <c r="I3" s="134"/>
      <c r="J3" s="54" t="e">
        <f>VLOOKUP(I3,'Glossary of Codes'!A:B,2,FALSE)</f>
        <v>#N/A</v>
      </c>
      <c r="K3" s="142">
        <v>1</v>
      </c>
      <c r="L3" s="138"/>
      <c r="M3" s="134"/>
      <c r="N3" s="54" t="e">
        <f>VLOOKUP(M3,'Glossary of Codes'!A:B,2,FALSE)</f>
        <v>#N/A</v>
      </c>
      <c r="O3" s="142">
        <v>1</v>
      </c>
      <c r="P3" s="138"/>
      <c r="Q3" s="134"/>
      <c r="R3" s="54" t="e">
        <f>VLOOKUP(Q3,'Glossary of Codes'!A:B,2,FALSE)</f>
        <v>#N/A</v>
      </c>
      <c r="S3" s="142">
        <v>1</v>
      </c>
      <c r="T3" s="138"/>
      <c r="U3" s="134"/>
      <c r="V3" s="54" t="e">
        <f>VLOOKUP(U3,'Glossary of Codes'!A:B,2,FALSE)</f>
        <v>#N/A</v>
      </c>
      <c r="W3" s="142">
        <v>1</v>
      </c>
      <c r="X3" s="138"/>
    </row>
    <row r="4" spans="1:24" ht="19.5" customHeight="1">
      <c r="A4" s="135"/>
      <c r="B4" s="54" t="e">
        <f>VLOOKUP(A4,'Glossary of Codes'!A:B,2,FALSE)</f>
        <v>#N/A</v>
      </c>
      <c r="C4" s="139"/>
      <c r="D4" s="138"/>
      <c r="E4" s="135"/>
      <c r="F4" s="54" t="e">
        <f>VLOOKUP(E4,'Glossary of Codes'!A:B,2,FALSE)</f>
        <v>#N/A</v>
      </c>
      <c r="G4" s="139"/>
      <c r="H4" s="138"/>
      <c r="I4" s="135"/>
      <c r="J4" s="54" t="e">
        <f>VLOOKUP(I4,'Glossary of Codes'!A:B,2,FALSE)</f>
        <v>#N/A</v>
      </c>
      <c r="K4" s="139"/>
      <c r="L4" s="138"/>
      <c r="M4" s="135"/>
      <c r="N4" s="54" t="e">
        <f>VLOOKUP(M4,'Glossary of Codes'!A:B,2,FALSE)</f>
        <v>#N/A</v>
      </c>
      <c r="O4" s="139"/>
      <c r="P4" s="138"/>
      <c r="Q4" s="135"/>
      <c r="R4" s="54" t="e">
        <f>VLOOKUP(Q4,'Glossary of Codes'!A:B,2,FALSE)</f>
        <v>#N/A</v>
      </c>
      <c r="S4" s="139"/>
      <c r="T4" s="138"/>
      <c r="U4" s="135"/>
      <c r="V4" s="54" t="e">
        <f>VLOOKUP(U4,'Glossary of Codes'!A:B,2,FALSE)</f>
        <v>#N/A</v>
      </c>
      <c r="W4" s="139"/>
      <c r="X4" s="138"/>
    </row>
    <row r="5" spans="1:24" ht="19.5" customHeight="1">
      <c r="A5" s="134"/>
      <c r="B5" s="54" t="e">
        <f>VLOOKUP(A5,'Glossary of Codes'!A:B,2,FALSE)</f>
        <v>#N/A</v>
      </c>
      <c r="C5" s="139"/>
      <c r="D5" s="138"/>
      <c r="E5" s="134"/>
      <c r="F5" s="54" t="e">
        <f>VLOOKUP(E5,'Glossary of Codes'!A:B,2,FALSE)</f>
        <v>#N/A</v>
      </c>
      <c r="G5" s="139"/>
      <c r="H5" s="138"/>
      <c r="I5" s="134"/>
      <c r="J5" s="54" t="e">
        <f>VLOOKUP(I5,'Glossary of Codes'!A:B,2,FALSE)</f>
        <v>#N/A</v>
      </c>
      <c r="K5" s="139"/>
      <c r="L5" s="138"/>
      <c r="M5" s="134"/>
      <c r="N5" s="54" t="e">
        <f>VLOOKUP(M5,'Glossary of Codes'!A:B,2,FALSE)</f>
        <v>#N/A</v>
      </c>
      <c r="O5" s="139"/>
      <c r="P5" s="138"/>
      <c r="Q5" s="134"/>
      <c r="R5" s="54" t="e">
        <f>VLOOKUP(Q5,'Glossary of Codes'!A:B,2,FALSE)</f>
        <v>#N/A</v>
      </c>
      <c r="S5" s="139"/>
      <c r="T5" s="138"/>
      <c r="U5" s="134"/>
      <c r="V5" s="54" t="e">
        <f>VLOOKUP(U5,'Glossary of Codes'!A:B,2,FALSE)</f>
        <v>#N/A</v>
      </c>
      <c r="W5" s="139"/>
      <c r="X5" s="138"/>
    </row>
    <row r="6" spans="1:24" ht="19.5" customHeight="1">
      <c r="A6" s="134"/>
      <c r="B6" s="54" t="e">
        <f>VLOOKUP(A6,'Glossary of Codes'!A:B,2,FALSE)</f>
        <v>#N/A</v>
      </c>
      <c r="C6" s="139"/>
      <c r="D6" s="138"/>
      <c r="E6" s="134"/>
      <c r="F6" s="54" t="e">
        <f>VLOOKUP(E6,'Glossary of Codes'!A:B,2,FALSE)</f>
        <v>#N/A</v>
      </c>
      <c r="G6" s="139"/>
      <c r="H6" s="138"/>
      <c r="I6" s="134"/>
      <c r="J6" s="54" t="e">
        <f>VLOOKUP(I6,'Glossary of Codes'!A:B,2,FALSE)</f>
        <v>#N/A</v>
      </c>
      <c r="K6" s="139"/>
      <c r="L6" s="138"/>
      <c r="M6" s="134"/>
      <c r="N6" s="54" t="e">
        <f>VLOOKUP(M6,'Glossary of Codes'!A:B,2,FALSE)</f>
        <v>#N/A</v>
      </c>
      <c r="O6" s="139"/>
      <c r="P6" s="138"/>
      <c r="Q6" s="134"/>
      <c r="R6" s="54" t="e">
        <f>VLOOKUP(Q6,'Glossary of Codes'!A:B,2,FALSE)</f>
        <v>#N/A</v>
      </c>
      <c r="S6" s="139"/>
      <c r="T6" s="138"/>
      <c r="U6" s="134"/>
      <c r="V6" s="54" t="e">
        <f>VLOOKUP(U6,'Glossary of Codes'!A:B,2,FALSE)</f>
        <v>#N/A</v>
      </c>
      <c r="W6" s="139"/>
      <c r="X6" s="138"/>
    </row>
    <row r="7" spans="1:24" ht="19.5" customHeight="1">
      <c r="A7" s="134"/>
      <c r="B7" s="54" t="e">
        <f>VLOOKUP(A7,'Glossary of Codes'!A:B,2,FALSE)</f>
        <v>#N/A</v>
      </c>
      <c r="C7" s="139"/>
      <c r="D7" s="138"/>
      <c r="E7" s="134"/>
      <c r="F7" s="54" t="e">
        <f>VLOOKUP(E7,'Glossary of Codes'!A:B,2,FALSE)</f>
        <v>#N/A</v>
      </c>
      <c r="G7" s="139"/>
      <c r="H7" s="138"/>
      <c r="I7" s="134"/>
      <c r="J7" s="54" t="e">
        <f>VLOOKUP(I7,'Glossary of Codes'!A:B,2,FALSE)</f>
        <v>#N/A</v>
      </c>
      <c r="K7" s="139"/>
      <c r="L7" s="138"/>
      <c r="M7" s="134"/>
      <c r="N7" s="54" t="e">
        <f>VLOOKUP(M7,'Glossary of Codes'!A:B,2,FALSE)</f>
        <v>#N/A</v>
      </c>
      <c r="O7" s="139"/>
      <c r="P7" s="138"/>
      <c r="Q7" s="134"/>
      <c r="R7" s="54" t="e">
        <f>VLOOKUP(Q7,'Glossary of Codes'!A:B,2,FALSE)</f>
        <v>#N/A</v>
      </c>
      <c r="S7" s="139"/>
      <c r="T7" s="138"/>
      <c r="U7" s="134"/>
      <c r="V7" s="54" t="e">
        <f>VLOOKUP(U7,'Glossary of Codes'!A:B,2,FALSE)</f>
        <v>#N/A</v>
      </c>
      <c r="W7" s="139"/>
      <c r="X7" s="138"/>
    </row>
    <row r="8" spans="1:24" ht="19.5" customHeight="1">
      <c r="A8" s="134"/>
      <c r="B8" s="54" t="e">
        <f>VLOOKUP(A8,'Glossary of Codes'!A:B,2,FALSE)</f>
        <v>#N/A</v>
      </c>
      <c r="C8" s="139"/>
      <c r="D8" s="138"/>
      <c r="E8" s="134"/>
      <c r="F8" s="54" t="e">
        <f>VLOOKUP(E8,'Glossary of Codes'!A:B,2,FALSE)</f>
        <v>#N/A</v>
      </c>
      <c r="G8" s="139"/>
      <c r="H8" s="138"/>
      <c r="I8" s="134"/>
      <c r="J8" s="54" t="e">
        <f>VLOOKUP(I8,'Glossary of Codes'!A:B,2,FALSE)</f>
        <v>#N/A</v>
      </c>
      <c r="K8" s="139"/>
      <c r="L8" s="138"/>
      <c r="M8" s="134"/>
      <c r="N8" s="54" t="e">
        <f>VLOOKUP(M8,'Glossary of Codes'!A:B,2,FALSE)</f>
        <v>#N/A</v>
      </c>
      <c r="O8" s="139"/>
      <c r="P8" s="138"/>
      <c r="Q8" s="134"/>
      <c r="R8" s="54" t="e">
        <f>VLOOKUP(Q8,'Glossary of Codes'!A:B,2,FALSE)</f>
        <v>#N/A</v>
      </c>
      <c r="S8" s="139"/>
      <c r="T8" s="138"/>
      <c r="U8" s="134"/>
      <c r="V8" s="54" t="e">
        <f>VLOOKUP(U8,'Glossary of Codes'!A:B,2,FALSE)</f>
        <v>#N/A</v>
      </c>
      <c r="W8" s="139"/>
      <c r="X8" s="138"/>
    </row>
    <row r="9" spans="1:24" ht="19.5" customHeight="1">
      <c r="A9" s="134"/>
      <c r="B9" s="54" t="e">
        <f>VLOOKUP(A9,'Glossary of Codes'!A:B,2,FALSE)</f>
        <v>#N/A</v>
      </c>
      <c r="C9" s="139"/>
      <c r="D9" s="138"/>
      <c r="E9" s="134"/>
      <c r="F9" s="54" t="e">
        <f>VLOOKUP(E9,'Glossary of Codes'!A:B,2,FALSE)</f>
        <v>#N/A</v>
      </c>
      <c r="G9" s="139"/>
      <c r="H9" s="138"/>
      <c r="I9" s="134"/>
      <c r="J9" s="54" t="e">
        <f>VLOOKUP(I9,'Glossary of Codes'!A:B,2,FALSE)</f>
        <v>#N/A</v>
      </c>
      <c r="K9" s="139"/>
      <c r="L9" s="138"/>
      <c r="M9" s="134"/>
      <c r="N9" s="54" t="e">
        <f>VLOOKUP(M9,'Glossary of Codes'!A:B,2,FALSE)</f>
        <v>#N/A</v>
      </c>
      <c r="O9" s="139"/>
      <c r="P9" s="138"/>
      <c r="Q9" s="134"/>
      <c r="R9" s="54" t="e">
        <f>VLOOKUP(Q9,'Glossary of Codes'!A:B,2,FALSE)</f>
        <v>#N/A</v>
      </c>
      <c r="S9" s="139"/>
      <c r="T9" s="138"/>
      <c r="U9" s="134"/>
      <c r="V9" s="54" t="e">
        <f>VLOOKUP(U9,'Glossary of Codes'!A:B,2,FALSE)</f>
        <v>#N/A</v>
      </c>
      <c r="W9" s="139"/>
      <c r="X9" s="138"/>
    </row>
    <row r="10" spans="1:24" ht="19.5" customHeight="1">
      <c r="A10" s="134"/>
      <c r="B10" s="54" t="e">
        <f>VLOOKUP(A10,'Glossary of Codes'!A:B,2,FALSE)</f>
        <v>#N/A</v>
      </c>
      <c r="C10" s="139"/>
      <c r="D10" s="138"/>
      <c r="E10" s="144"/>
      <c r="F10" s="54" t="e">
        <f>VLOOKUP(E10,'Glossary of Codes'!A:B,2,FALSE)</f>
        <v>#N/A</v>
      </c>
      <c r="G10" s="139"/>
      <c r="H10" s="138"/>
      <c r="I10" s="134"/>
      <c r="J10" s="54" t="e">
        <f>VLOOKUP(I10,'Glossary of Codes'!A:B,2,FALSE)</f>
        <v>#N/A</v>
      </c>
      <c r="K10" s="139"/>
      <c r="L10" s="138"/>
      <c r="M10" s="134"/>
      <c r="N10" s="54" t="e">
        <f>VLOOKUP(M10,'Glossary of Codes'!A:B,2,FALSE)</f>
        <v>#N/A</v>
      </c>
      <c r="O10" s="139"/>
      <c r="P10" s="138"/>
      <c r="Q10" s="144"/>
      <c r="R10" s="54" t="e">
        <f>VLOOKUP(Q10,'Glossary of Codes'!A:B,2,FALSE)</f>
        <v>#N/A</v>
      </c>
      <c r="S10" s="139"/>
      <c r="T10" s="138"/>
      <c r="U10" s="144"/>
      <c r="V10" s="54" t="e">
        <f>VLOOKUP(U10,'Glossary of Codes'!A:B,2,FALSE)</f>
        <v>#N/A</v>
      </c>
      <c r="W10" s="139"/>
      <c r="X10" s="138"/>
    </row>
    <row r="11" spans="1:24" ht="19.5" customHeight="1">
      <c r="A11" s="134"/>
      <c r="B11" s="54" t="e">
        <f>VLOOKUP(A11,'Glossary of Codes'!A:B,2,FALSE)</f>
        <v>#N/A</v>
      </c>
      <c r="C11" s="139"/>
      <c r="D11" s="138"/>
      <c r="E11" s="143"/>
      <c r="F11" s="54" t="e">
        <f>VLOOKUP(E11,'Glossary of Codes'!A:B,2,FALSE)</f>
        <v>#N/A</v>
      </c>
      <c r="G11" s="147"/>
      <c r="H11" s="138"/>
      <c r="I11" s="134"/>
      <c r="J11" s="54" t="e">
        <f>VLOOKUP(I11,'Glossary of Codes'!A:B,2,FALSE)</f>
        <v>#N/A</v>
      </c>
      <c r="K11" s="139"/>
      <c r="L11" s="138"/>
      <c r="M11" s="134"/>
      <c r="N11" s="54" t="e">
        <f>VLOOKUP(M11,'Glossary of Codes'!A:B,2,FALSE)</f>
        <v>#N/A</v>
      </c>
      <c r="O11" s="139"/>
      <c r="P11" s="138"/>
      <c r="Q11" s="143"/>
      <c r="R11" s="54" t="e">
        <f>VLOOKUP(Q11,'Glossary of Codes'!A:B,2,FALSE)</f>
        <v>#N/A</v>
      </c>
      <c r="S11" s="139"/>
      <c r="T11" s="138"/>
      <c r="U11" s="143"/>
      <c r="V11" s="54" t="e">
        <f>VLOOKUP(U11,'Glossary of Codes'!A:B,2,FALSE)</f>
        <v>#N/A</v>
      </c>
      <c r="W11" s="139"/>
      <c r="X11" s="138"/>
    </row>
    <row r="12" spans="1:24" ht="19.5" customHeight="1">
      <c r="A12" s="134"/>
      <c r="B12" s="54" t="e">
        <f>VLOOKUP(A12,'Glossary of Codes'!A:B,2,FALSE)</f>
        <v>#N/A</v>
      </c>
      <c r="C12" s="139"/>
      <c r="D12" s="138"/>
      <c r="E12" s="143"/>
      <c r="F12" s="54" t="e">
        <f>VLOOKUP(E12,'Glossary of Codes'!A:B,2,FALSE)</f>
        <v>#N/A</v>
      </c>
      <c r="G12" s="147"/>
      <c r="H12" s="138"/>
      <c r="I12" s="134"/>
      <c r="J12" s="54" t="e">
        <f>VLOOKUP(I12,'Glossary of Codes'!A:B,2,FALSE)</f>
        <v>#N/A</v>
      </c>
      <c r="K12" s="139"/>
      <c r="L12" s="138"/>
      <c r="M12" s="134"/>
      <c r="N12" s="54" t="e">
        <f>VLOOKUP(M12,'Glossary of Codes'!A:B,2,FALSE)</f>
        <v>#N/A</v>
      </c>
      <c r="O12" s="139"/>
      <c r="P12" s="138"/>
      <c r="Q12" s="143"/>
      <c r="R12" s="54" t="e">
        <f>VLOOKUP(Q12,'Glossary of Codes'!A:B,2,FALSE)</f>
        <v>#N/A</v>
      </c>
      <c r="S12" s="139"/>
      <c r="T12" s="138"/>
      <c r="U12" s="143"/>
      <c r="V12" s="54" t="e">
        <f>VLOOKUP(U12,'Glossary of Codes'!A:B,2,FALSE)</f>
        <v>#N/A</v>
      </c>
      <c r="W12" s="139"/>
      <c r="X12" s="138"/>
    </row>
    <row r="13" spans="1:24" ht="19.5" customHeight="1">
      <c r="A13" s="134"/>
      <c r="B13" s="54" t="e">
        <f>VLOOKUP(A13,'Glossary of Codes'!A:B,2,FALSE)</f>
        <v>#N/A</v>
      </c>
      <c r="C13" s="139"/>
      <c r="D13" s="138"/>
      <c r="E13" s="143"/>
      <c r="F13" s="54" t="e">
        <f>VLOOKUP(E13,'Glossary of Codes'!A:B,2,FALSE)</f>
        <v>#N/A</v>
      </c>
      <c r="G13" s="147"/>
      <c r="H13" s="138"/>
      <c r="I13" s="134"/>
      <c r="J13" s="54" t="e">
        <f>VLOOKUP(I13,'Glossary of Codes'!A:B,2,FALSE)</f>
        <v>#N/A</v>
      </c>
      <c r="K13" s="139"/>
      <c r="L13" s="138"/>
      <c r="M13" s="134"/>
      <c r="N13" s="54" t="e">
        <f>VLOOKUP(M13,'Glossary of Codes'!A:B,2,FALSE)</f>
        <v>#N/A</v>
      </c>
      <c r="O13" s="139"/>
      <c r="P13" s="138"/>
      <c r="Q13" s="134"/>
      <c r="R13" s="54" t="e">
        <f>VLOOKUP(Q13,'Glossary of Codes'!A:B,2,FALSE)</f>
        <v>#N/A</v>
      </c>
      <c r="S13" s="139"/>
      <c r="T13" s="138"/>
      <c r="U13" s="134"/>
      <c r="V13" s="54" t="e">
        <f>VLOOKUP(U13,'Glossary of Codes'!A:B,2,FALSE)</f>
        <v>#N/A</v>
      </c>
      <c r="W13" s="139"/>
      <c r="X13" s="138"/>
    </row>
    <row r="14" spans="1:24" ht="19.5" customHeight="1">
      <c r="A14" s="134"/>
      <c r="B14" s="54" t="e">
        <f>VLOOKUP(A14,'Glossary of Codes'!A:B,2,FALSE)</f>
        <v>#N/A</v>
      </c>
      <c r="C14" s="139"/>
      <c r="D14" s="138"/>
      <c r="E14" s="143"/>
      <c r="F14" s="54" t="e">
        <f>VLOOKUP(E14,'Glossary of Codes'!A:B,2,FALSE)</f>
        <v>#N/A</v>
      </c>
      <c r="G14" s="147"/>
      <c r="H14" s="138"/>
      <c r="I14" s="134"/>
      <c r="J14" s="54" t="e">
        <f>VLOOKUP(I14,'Glossary of Codes'!A:B,2,FALSE)</f>
        <v>#N/A</v>
      </c>
      <c r="K14" s="139"/>
      <c r="L14" s="138"/>
      <c r="M14" s="134"/>
      <c r="N14" s="54" t="e">
        <f>VLOOKUP(M14,'Glossary of Codes'!A:B,2,FALSE)</f>
        <v>#N/A</v>
      </c>
      <c r="O14" s="139"/>
      <c r="P14" s="138"/>
      <c r="Q14" s="134"/>
      <c r="R14" s="54" t="e">
        <f>VLOOKUP(Q14,'Glossary of Codes'!A:B,2,FALSE)</f>
        <v>#N/A</v>
      </c>
      <c r="S14" s="139"/>
      <c r="T14" s="138"/>
      <c r="U14" s="134"/>
      <c r="V14" s="54" t="e">
        <f>VLOOKUP(U14,'Glossary of Codes'!A:B,2,FALSE)</f>
        <v>#N/A</v>
      </c>
      <c r="W14" s="139"/>
      <c r="X14" s="138"/>
    </row>
    <row r="15" spans="1:24" ht="19.5" customHeight="1">
      <c r="A15" s="134"/>
      <c r="B15" s="54" t="e">
        <f>VLOOKUP(A15,'Glossary of Codes'!A:B,2,FALSE)</f>
        <v>#N/A</v>
      </c>
      <c r="C15" s="139"/>
      <c r="D15" s="138"/>
      <c r="E15" s="143"/>
      <c r="F15" s="54" t="e">
        <f>VLOOKUP(E15,'Glossary of Codes'!A:B,2,FALSE)</f>
        <v>#N/A</v>
      </c>
      <c r="G15" s="147"/>
      <c r="H15" s="138"/>
      <c r="I15" s="134"/>
      <c r="J15" s="54" t="e">
        <f>VLOOKUP(I15,'Glossary of Codes'!A:B,2,FALSE)</f>
        <v>#N/A</v>
      </c>
      <c r="K15" s="139"/>
      <c r="L15" s="149"/>
      <c r="M15" s="134"/>
      <c r="N15" s="54" t="e">
        <f>VLOOKUP(M15,'Glossary of Codes'!A:B,2,FALSE)</f>
        <v>#N/A</v>
      </c>
      <c r="O15" s="139"/>
      <c r="P15" s="138"/>
      <c r="Q15" s="134"/>
      <c r="R15" s="54" t="e">
        <f>VLOOKUP(Q15,'Glossary of Codes'!A:B,2,FALSE)</f>
        <v>#N/A</v>
      </c>
      <c r="S15" s="139"/>
      <c r="T15" s="138"/>
      <c r="U15" s="134"/>
      <c r="V15" s="54" t="e">
        <f>VLOOKUP(U15,'Glossary of Codes'!A:B,2,FALSE)</f>
        <v>#N/A</v>
      </c>
      <c r="W15" s="139"/>
      <c r="X15" s="138"/>
    </row>
    <row r="16" spans="1:24" ht="19.5" customHeight="1">
      <c r="A16" s="134"/>
      <c r="B16" s="54" t="e">
        <f>VLOOKUP(A16,'Glossary of Codes'!A:B,2,FALSE)</f>
        <v>#N/A</v>
      </c>
      <c r="C16" s="139"/>
      <c r="D16" s="138"/>
      <c r="E16" s="143"/>
      <c r="F16" s="54" t="e">
        <f>VLOOKUP(E16,'Glossary of Codes'!A:B,2,FALSE)</f>
        <v>#N/A</v>
      </c>
      <c r="G16" s="147"/>
      <c r="H16" s="138"/>
      <c r="I16" s="134"/>
      <c r="J16" s="54" t="e">
        <f>VLOOKUP(I16,'Glossary of Codes'!A:B,2,FALSE)</f>
        <v>#N/A</v>
      </c>
      <c r="K16" s="139"/>
      <c r="L16" s="149"/>
      <c r="M16" s="134"/>
      <c r="N16" s="54" t="e">
        <f>VLOOKUP(M16,'Glossary of Codes'!A:B,2,FALSE)</f>
        <v>#N/A</v>
      </c>
      <c r="O16" s="139"/>
      <c r="P16" s="138"/>
      <c r="Q16" s="134"/>
      <c r="R16" s="54" t="e">
        <f>VLOOKUP(Q16,'Glossary of Codes'!A:B,2,FALSE)</f>
        <v>#N/A</v>
      </c>
      <c r="S16" s="139"/>
      <c r="T16" s="138"/>
      <c r="U16" s="134"/>
      <c r="V16" s="54" t="e">
        <f>VLOOKUP(U16,'Glossary of Codes'!A:B,2,FALSE)</f>
        <v>#N/A</v>
      </c>
      <c r="W16" s="139"/>
      <c r="X16" s="138"/>
    </row>
    <row r="17" spans="1:24" ht="19.5" customHeight="1">
      <c r="A17" s="134"/>
      <c r="B17" s="54" t="e">
        <f>VLOOKUP(A17,'Glossary of Codes'!A:B,2,FALSE)</f>
        <v>#N/A</v>
      </c>
      <c r="C17" s="139"/>
      <c r="D17" s="138"/>
      <c r="E17" s="143"/>
      <c r="F17" s="54" t="e">
        <f>VLOOKUP(E17,'Glossary of Codes'!A:B,2,FALSE)</f>
        <v>#N/A</v>
      </c>
      <c r="G17" s="147"/>
      <c r="H17" s="138"/>
      <c r="I17" s="134"/>
      <c r="J17" s="54" t="e">
        <f>VLOOKUP(I17,'Glossary of Codes'!A:B,2,FALSE)</f>
        <v>#N/A</v>
      </c>
      <c r="K17" s="139"/>
      <c r="L17" s="149"/>
      <c r="M17" s="134"/>
      <c r="N17" s="54" t="e">
        <f>VLOOKUP(M17,'Glossary of Codes'!A:B,2,FALSE)</f>
        <v>#N/A</v>
      </c>
      <c r="O17" s="139"/>
      <c r="P17" s="138"/>
      <c r="Q17" s="134"/>
      <c r="R17" s="54" t="e">
        <f>VLOOKUP(Q17,'Glossary of Codes'!A:B,2,FALSE)</f>
        <v>#N/A</v>
      </c>
      <c r="S17" s="139"/>
      <c r="T17" s="138"/>
      <c r="U17" s="134"/>
      <c r="V17" s="54" t="e">
        <f>VLOOKUP(U17,'Glossary of Codes'!A:B,2,FALSE)</f>
        <v>#N/A</v>
      </c>
      <c r="W17" s="139"/>
      <c r="X17" s="138"/>
    </row>
    <row r="18" spans="1:24" ht="19.5" customHeight="1">
      <c r="A18" s="134"/>
      <c r="B18" s="54" t="e">
        <f>VLOOKUP(A18,'Glossary of Codes'!A:B,2,FALSE)</f>
        <v>#N/A</v>
      </c>
      <c r="C18" s="139"/>
      <c r="D18" s="138"/>
      <c r="E18" s="143"/>
      <c r="F18" s="54" t="e">
        <f>VLOOKUP(E18,'Glossary of Codes'!A:B,2,FALSE)</f>
        <v>#N/A</v>
      </c>
      <c r="G18" s="147"/>
      <c r="H18" s="138"/>
      <c r="I18" s="134"/>
      <c r="J18" s="54" t="e">
        <f>VLOOKUP(I18,'Glossary of Codes'!A:B,2,FALSE)</f>
        <v>#N/A</v>
      </c>
      <c r="K18" s="139"/>
      <c r="L18" s="149"/>
      <c r="M18" s="134"/>
      <c r="N18" s="54" t="e">
        <f>VLOOKUP(M18,'Glossary of Codes'!A:B,2,FALSE)</f>
        <v>#N/A</v>
      </c>
      <c r="O18" s="139"/>
      <c r="P18" s="138"/>
      <c r="Q18" s="134"/>
      <c r="R18" s="54" t="e">
        <f>VLOOKUP(Q18,'Glossary of Codes'!A:B,2,FALSE)</f>
        <v>#N/A</v>
      </c>
      <c r="S18" s="139"/>
      <c r="T18" s="138"/>
      <c r="U18" s="134"/>
      <c r="V18" s="54" t="e">
        <f>VLOOKUP(U18,'Glossary of Codes'!A:B,2,FALSE)</f>
        <v>#N/A</v>
      </c>
      <c r="W18" s="139"/>
      <c r="X18" s="138"/>
    </row>
    <row r="19" spans="1:24" ht="19.5" customHeight="1">
      <c r="A19" s="134"/>
      <c r="B19" s="54" t="e">
        <f>VLOOKUP(A19,'Glossary of Codes'!A:B,2,FALSE)</f>
        <v>#N/A</v>
      </c>
      <c r="C19" s="139"/>
      <c r="D19" s="138"/>
      <c r="E19" s="143"/>
      <c r="F19" s="54" t="e">
        <f>VLOOKUP(E19,'Glossary of Codes'!A:B,2,FALSE)</f>
        <v>#N/A</v>
      </c>
      <c r="G19" s="147"/>
      <c r="H19" s="138"/>
      <c r="I19" s="134"/>
      <c r="J19" s="54" t="e">
        <f>VLOOKUP(I19,'Glossary of Codes'!A:B,2,FALSE)</f>
        <v>#N/A</v>
      </c>
      <c r="K19" s="139"/>
      <c r="L19" s="149"/>
      <c r="M19" s="134"/>
      <c r="N19" s="54" t="e">
        <f>VLOOKUP(M19,'Glossary of Codes'!A:B,2,FALSE)</f>
        <v>#N/A</v>
      </c>
      <c r="O19" s="139"/>
      <c r="P19" s="138"/>
      <c r="Q19" s="134"/>
      <c r="R19" s="54" t="e">
        <f>VLOOKUP(Q19,'Glossary of Codes'!A:B,2,FALSE)</f>
        <v>#N/A</v>
      </c>
      <c r="S19" s="139"/>
      <c r="T19" s="138"/>
      <c r="U19" s="134"/>
      <c r="V19" s="54" t="e">
        <f>VLOOKUP(U19,'Glossary of Codes'!A:B,2,FALSE)</f>
        <v>#N/A</v>
      </c>
      <c r="W19" s="139"/>
      <c r="X19" s="138"/>
    </row>
    <row r="20" spans="1:24" ht="19.5" customHeight="1">
      <c r="A20" s="134"/>
      <c r="B20" s="54" t="e">
        <f>VLOOKUP(A20,'Glossary of Codes'!A:B,2,FALSE)</f>
        <v>#N/A</v>
      </c>
      <c r="C20" s="139"/>
      <c r="D20" s="138"/>
      <c r="E20" s="143"/>
      <c r="F20" s="54" t="e">
        <f>VLOOKUP(E20,'Glossary of Codes'!A:B,2,FALSE)</f>
        <v>#N/A</v>
      </c>
      <c r="G20" s="147"/>
      <c r="H20" s="138"/>
      <c r="I20" s="134"/>
      <c r="J20" s="54" t="e">
        <f>VLOOKUP(I20,'Glossary of Codes'!A:B,2,FALSE)</f>
        <v>#N/A</v>
      </c>
      <c r="K20" s="139"/>
      <c r="L20" s="149"/>
      <c r="M20" s="134"/>
      <c r="N20" s="54" t="e">
        <f>VLOOKUP(M20,'Glossary of Codes'!A:B,2,FALSE)</f>
        <v>#N/A</v>
      </c>
      <c r="O20" s="139"/>
      <c r="P20" s="138"/>
      <c r="Q20" s="134"/>
      <c r="R20" s="54" t="e">
        <f>VLOOKUP(Q20,'Glossary of Codes'!A:B,2,FALSE)</f>
        <v>#N/A</v>
      </c>
      <c r="S20" s="139"/>
      <c r="T20" s="138"/>
      <c r="U20" s="134"/>
      <c r="V20" s="54" t="e">
        <f>VLOOKUP(U20,'Glossary of Codes'!A:B,2,FALSE)</f>
        <v>#N/A</v>
      </c>
      <c r="W20" s="139"/>
      <c r="X20" s="138"/>
    </row>
    <row r="21" spans="1:24" ht="19.5" customHeight="1">
      <c r="A21" s="134"/>
      <c r="B21" s="54" t="e">
        <f>VLOOKUP(A21,'Glossary of Codes'!A:B,2,FALSE)</f>
        <v>#N/A</v>
      </c>
      <c r="C21" s="139"/>
      <c r="D21" s="138"/>
      <c r="E21" s="143"/>
      <c r="F21" s="54" t="e">
        <f>VLOOKUP(E21,'Glossary of Codes'!A:B,2,FALSE)</f>
        <v>#N/A</v>
      </c>
      <c r="G21" s="147"/>
      <c r="H21" s="138"/>
      <c r="I21" s="134"/>
      <c r="J21" s="54" t="e">
        <f>VLOOKUP(I21,'Glossary of Codes'!A:B,2,FALSE)</f>
        <v>#N/A</v>
      </c>
      <c r="K21" s="139"/>
      <c r="L21" s="149"/>
      <c r="M21" s="134"/>
      <c r="N21" s="54" t="e">
        <f>VLOOKUP(M21,'Glossary of Codes'!A:B,2,FALSE)</f>
        <v>#N/A</v>
      </c>
      <c r="O21" s="139"/>
      <c r="P21" s="138"/>
      <c r="Q21" s="134"/>
      <c r="R21" s="54" t="e">
        <f>VLOOKUP(Q21,'Glossary of Codes'!A:B,2,FALSE)</f>
        <v>#N/A</v>
      </c>
      <c r="S21" s="139"/>
      <c r="T21" s="138"/>
      <c r="U21" s="134"/>
      <c r="V21" s="54" t="e">
        <f>VLOOKUP(U21,'Glossary of Codes'!A:B,2,FALSE)</f>
        <v>#N/A</v>
      </c>
      <c r="W21" s="139"/>
      <c r="X21" s="138"/>
    </row>
    <row r="22" spans="1:24" ht="19.5" customHeight="1">
      <c r="A22" s="134"/>
      <c r="B22" s="54" t="e">
        <f>VLOOKUP(A22,'Glossary of Codes'!A:B,2,FALSE)</f>
        <v>#N/A</v>
      </c>
      <c r="C22" s="139"/>
      <c r="D22" s="138"/>
      <c r="E22" s="143"/>
      <c r="F22" s="54" t="e">
        <f>VLOOKUP(E22,'Glossary of Codes'!A:B,2,FALSE)</f>
        <v>#N/A</v>
      </c>
      <c r="G22" s="147"/>
      <c r="H22" s="138"/>
      <c r="I22" s="134"/>
      <c r="J22" s="54" t="e">
        <f>VLOOKUP(I22,'Glossary of Codes'!A:B,2,FALSE)</f>
        <v>#N/A</v>
      </c>
      <c r="K22" s="139"/>
      <c r="L22" s="138"/>
      <c r="M22" s="134"/>
      <c r="N22" s="54" t="e">
        <f>VLOOKUP(M22,'Glossary of Codes'!A:B,2,FALSE)</f>
        <v>#N/A</v>
      </c>
      <c r="O22" s="139"/>
      <c r="P22" s="138"/>
      <c r="Q22" s="134"/>
      <c r="R22" s="54" t="e">
        <f>VLOOKUP(Q22,'Glossary of Codes'!A:B,2,FALSE)</f>
        <v>#N/A</v>
      </c>
      <c r="S22" s="139"/>
      <c r="T22" s="138"/>
      <c r="U22" s="134"/>
      <c r="V22" s="54" t="e">
        <f>VLOOKUP(U22,'Glossary of Codes'!A:B,2,FALSE)</f>
        <v>#N/A</v>
      </c>
      <c r="W22" s="139"/>
      <c r="X22" s="138"/>
    </row>
    <row r="23" spans="1:24" ht="19.5" customHeight="1">
      <c r="A23" s="134"/>
      <c r="B23" s="54" t="e">
        <f>VLOOKUP(A23,'Glossary of Codes'!A:B,2,FALSE)</f>
        <v>#N/A</v>
      </c>
      <c r="C23" s="139"/>
      <c r="D23" s="138"/>
      <c r="E23" s="143"/>
      <c r="F23" s="54" t="e">
        <f>VLOOKUP(E23,'Glossary of Codes'!A:B,2,FALSE)</f>
        <v>#N/A</v>
      </c>
      <c r="G23" s="147"/>
      <c r="H23" s="138"/>
      <c r="I23" s="134"/>
      <c r="J23" s="54" t="e">
        <f>VLOOKUP(I23,'Glossary of Codes'!A:B,2,FALSE)</f>
        <v>#N/A</v>
      </c>
      <c r="K23" s="139"/>
      <c r="L23" s="138"/>
      <c r="M23" s="134"/>
      <c r="N23" s="54" t="e">
        <f>VLOOKUP(M23,'Glossary of Codes'!A:B,2,FALSE)</f>
        <v>#N/A</v>
      </c>
      <c r="O23" s="139"/>
      <c r="P23" s="138"/>
      <c r="Q23" s="134"/>
      <c r="R23" s="54" t="e">
        <f>VLOOKUP(Q23,'Glossary of Codes'!A:B,2,FALSE)</f>
        <v>#N/A</v>
      </c>
      <c r="S23" s="139"/>
      <c r="T23" s="138"/>
      <c r="U23" s="134"/>
      <c r="V23" s="54" t="e">
        <f>VLOOKUP(U23,'Glossary of Codes'!A:B,2,FALSE)</f>
        <v>#N/A</v>
      </c>
      <c r="W23" s="139"/>
      <c r="X23" s="138"/>
    </row>
    <row r="24" spans="1:24" ht="19.5" customHeight="1">
      <c r="A24" s="134"/>
      <c r="B24" s="54" t="e">
        <f>VLOOKUP(A24,'Glossary of Codes'!A:B,2,FALSE)</f>
        <v>#N/A</v>
      </c>
      <c r="C24" s="139"/>
      <c r="D24" s="138"/>
      <c r="E24" s="143"/>
      <c r="F24" s="54" t="e">
        <f>VLOOKUP(E24,'Glossary of Codes'!A:B,2,FALSE)</f>
        <v>#N/A</v>
      </c>
      <c r="G24" s="147"/>
      <c r="H24" s="138"/>
      <c r="I24" s="134"/>
      <c r="J24" s="54" t="e">
        <f>VLOOKUP(I24,'Glossary of Codes'!A:B,2,FALSE)</f>
        <v>#N/A</v>
      </c>
      <c r="K24" s="139"/>
      <c r="L24" s="138"/>
      <c r="M24" s="134"/>
      <c r="N24" s="54" t="e">
        <f>VLOOKUP(M24,'Glossary of Codes'!A:B,2,FALSE)</f>
        <v>#N/A</v>
      </c>
      <c r="O24" s="139"/>
      <c r="P24" s="138"/>
      <c r="Q24" s="134"/>
      <c r="R24" s="54" t="e">
        <f>VLOOKUP(Q24,'Glossary of Codes'!A:B,2,FALSE)</f>
        <v>#N/A</v>
      </c>
      <c r="S24" s="139"/>
      <c r="T24" s="138"/>
      <c r="U24" s="134"/>
      <c r="V24" s="54" t="e">
        <f>VLOOKUP(U24,'Glossary of Codes'!A:B,2,FALSE)</f>
        <v>#N/A</v>
      </c>
      <c r="W24" s="139"/>
      <c r="X24" s="138"/>
    </row>
    <row r="25" spans="1:24" ht="19.5" customHeight="1">
      <c r="A25" s="134"/>
      <c r="B25" s="54" t="e">
        <f>VLOOKUP(A25,'Glossary of Codes'!A:B,2,FALSE)</f>
        <v>#N/A</v>
      </c>
      <c r="C25" s="139"/>
      <c r="D25" s="138"/>
      <c r="E25" s="143"/>
      <c r="F25" s="54" t="e">
        <f>VLOOKUP(E25,'Glossary of Codes'!A:B,2,FALSE)</f>
        <v>#N/A</v>
      </c>
      <c r="G25" s="147"/>
      <c r="H25" s="138"/>
      <c r="I25" s="134"/>
      <c r="J25" s="54" t="e">
        <f>VLOOKUP(I25,'Glossary of Codes'!A:B,2,FALSE)</f>
        <v>#N/A</v>
      </c>
      <c r="K25" s="139"/>
      <c r="L25" s="138"/>
      <c r="M25" s="134"/>
      <c r="N25" s="54" t="e">
        <f>VLOOKUP(M25,'Glossary of Codes'!A:B,2,FALSE)</f>
        <v>#N/A</v>
      </c>
      <c r="O25" s="139"/>
      <c r="P25" s="138"/>
      <c r="Q25" s="134"/>
      <c r="R25" s="54" t="e">
        <f>VLOOKUP(Q25,'Glossary of Codes'!A:B,2,FALSE)</f>
        <v>#N/A</v>
      </c>
      <c r="S25" s="151"/>
      <c r="T25" s="138"/>
      <c r="U25" s="134"/>
      <c r="V25" s="54" t="e">
        <f>VLOOKUP(U25,'Glossary of Codes'!A:B,2,FALSE)</f>
        <v>#N/A</v>
      </c>
      <c r="W25" s="139"/>
      <c r="X25" s="138"/>
    </row>
    <row r="26" spans="1:24" ht="19.5" customHeight="1">
      <c r="A26" s="134"/>
      <c r="B26" s="54" t="e">
        <f>VLOOKUP(A26,'Glossary of Codes'!A:B,2,FALSE)</f>
        <v>#N/A</v>
      </c>
      <c r="C26" s="139"/>
      <c r="D26" s="138"/>
      <c r="E26" s="143"/>
      <c r="F26" s="54" t="e">
        <f>VLOOKUP(E26,'Glossary of Codes'!A:B,2,FALSE)</f>
        <v>#N/A</v>
      </c>
      <c r="G26" s="147"/>
      <c r="H26" s="138"/>
      <c r="I26" s="134"/>
      <c r="J26" s="54" t="e">
        <f>VLOOKUP(I26,'Glossary of Codes'!A:B,2,FALSE)</f>
        <v>#N/A</v>
      </c>
      <c r="K26" s="139"/>
      <c r="L26" s="138"/>
      <c r="M26" s="134"/>
      <c r="N26" s="54" t="e">
        <f>VLOOKUP(M26,'Glossary of Codes'!A:B,2,FALSE)</f>
        <v>#N/A</v>
      </c>
      <c r="O26" s="139"/>
      <c r="P26" s="138"/>
      <c r="Q26" s="134"/>
      <c r="R26" s="54" t="e">
        <f>VLOOKUP(Q26,'Glossary of Codes'!A:B,2,FALSE)</f>
        <v>#N/A</v>
      </c>
      <c r="S26" s="139"/>
      <c r="T26" s="138"/>
      <c r="U26" s="134"/>
      <c r="V26" s="54" t="e">
        <f>VLOOKUP(U26,'Glossary of Codes'!A:B,2,FALSE)</f>
        <v>#N/A</v>
      </c>
      <c r="W26" s="139"/>
      <c r="X26" s="138"/>
    </row>
    <row r="27" spans="1:24" ht="19.5" customHeight="1">
      <c r="A27" s="134"/>
      <c r="B27" s="54" t="e">
        <f>VLOOKUP(A27,'Glossary of Codes'!A:B,2,FALSE)</f>
        <v>#N/A</v>
      </c>
      <c r="C27" s="139"/>
      <c r="D27" s="138"/>
      <c r="E27" s="143"/>
      <c r="F27" s="54" t="e">
        <f>VLOOKUP(E27,'Glossary of Codes'!A:B,2,FALSE)</f>
        <v>#N/A</v>
      </c>
      <c r="G27" s="147"/>
      <c r="H27" s="138"/>
      <c r="I27" s="134"/>
      <c r="J27" s="54" t="e">
        <f>VLOOKUP(I27,'Glossary of Codes'!A:B,2,FALSE)</f>
        <v>#N/A</v>
      </c>
      <c r="K27" s="139"/>
      <c r="L27" s="149"/>
      <c r="M27" s="134"/>
      <c r="N27" s="54" t="e">
        <f>VLOOKUP(M27,'Glossary of Codes'!A:B,2,FALSE)</f>
        <v>#N/A</v>
      </c>
      <c r="O27" s="139"/>
      <c r="P27" s="138"/>
      <c r="Q27" s="134"/>
      <c r="R27" s="54" t="e">
        <f>VLOOKUP(Q27,'Glossary of Codes'!A:B,2,FALSE)</f>
        <v>#N/A</v>
      </c>
      <c r="S27" s="139"/>
      <c r="T27" s="138"/>
      <c r="U27" s="134"/>
      <c r="V27" s="54" t="e">
        <f>VLOOKUP(U27,'Glossary of Codes'!A:B,2,FALSE)</f>
        <v>#N/A</v>
      </c>
      <c r="W27" s="139"/>
      <c r="X27" s="138"/>
    </row>
    <row r="28" spans="1:24" ht="19.5" customHeight="1">
      <c r="A28" s="134"/>
      <c r="B28" s="54" t="e">
        <f>VLOOKUP(A28,'Glossary of Codes'!A:B,2,FALSE)</f>
        <v>#N/A</v>
      </c>
      <c r="C28" s="139"/>
      <c r="D28" s="138"/>
      <c r="E28" s="145"/>
      <c r="F28" s="54" t="e">
        <f>VLOOKUP(E28,'Glossary of Codes'!A:B,2,FALSE)</f>
        <v>#N/A</v>
      </c>
      <c r="G28" s="147"/>
      <c r="H28" s="138"/>
      <c r="I28" s="134"/>
      <c r="J28" s="54" t="e">
        <f>VLOOKUP(I28,'Glossary of Codes'!A:B,2,FALSE)</f>
        <v>#N/A</v>
      </c>
      <c r="K28" s="139"/>
      <c r="L28" s="149"/>
      <c r="M28" s="134"/>
      <c r="N28" s="54" t="e">
        <f>VLOOKUP(M28,'Glossary of Codes'!A:B,2,FALSE)</f>
        <v>#N/A</v>
      </c>
      <c r="O28" s="139"/>
      <c r="P28" s="138"/>
      <c r="Q28" s="134"/>
      <c r="R28" s="54" t="e">
        <f>VLOOKUP(Q28,'Glossary of Codes'!A:B,2,FALSE)</f>
        <v>#N/A</v>
      </c>
      <c r="S28" s="139"/>
      <c r="T28" s="138"/>
      <c r="U28" s="134"/>
      <c r="V28" s="54" t="e">
        <f>VLOOKUP(U28,'Glossary of Codes'!A:B,2,FALSE)</f>
        <v>#N/A</v>
      </c>
      <c r="W28" s="139"/>
      <c r="X28" s="138"/>
    </row>
    <row r="29" spans="1:24" ht="19.5" customHeight="1">
      <c r="A29" s="134"/>
      <c r="B29" s="54" t="e">
        <f>VLOOKUP(A29,'Glossary of Codes'!A:B,2,FALSE)</f>
        <v>#N/A</v>
      </c>
      <c r="C29" s="139"/>
      <c r="D29" s="138"/>
      <c r="E29" s="143"/>
      <c r="F29" s="54" t="e">
        <f>VLOOKUP(E29,'Glossary of Codes'!A:B,2,FALSE)</f>
        <v>#N/A</v>
      </c>
      <c r="G29" s="147"/>
      <c r="H29" s="138"/>
      <c r="I29" s="134"/>
      <c r="J29" s="54" t="e">
        <f>VLOOKUP(I29,'Glossary of Codes'!A:B,2,FALSE)</f>
        <v>#N/A</v>
      </c>
      <c r="K29" s="139"/>
      <c r="L29" s="138"/>
      <c r="M29" s="134"/>
      <c r="N29" s="54" t="e">
        <f>VLOOKUP(M29,'Glossary of Codes'!A:B,2,FALSE)</f>
        <v>#N/A</v>
      </c>
      <c r="O29" s="139"/>
      <c r="P29" s="138"/>
      <c r="Q29" s="134"/>
      <c r="R29" s="54" t="e">
        <f>VLOOKUP(Q29,'Glossary of Codes'!A:B,2,FALSE)</f>
        <v>#N/A</v>
      </c>
      <c r="S29" s="139"/>
      <c r="T29" s="138"/>
      <c r="U29" s="134"/>
      <c r="V29" s="54" t="e">
        <f>VLOOKUP(U29,'Glossary of Codes'!A:B,2,FALSE)</f>
        <v>#N/A</v>
      </c>
      <c r="W29" s="139"/>
      <c r="X29" s="138"/>
    </row>
    <row r="30" spans="1:24" ht="19.5" customHeight="1">
      <c r="A30" s="134"/>
      <c r="B30" s="54" t="e">
        <f>VLOOKUP(A30,'Glossary of Codes'!A:B,2,FALSE)</f>
        <v>#N/A</v>
      </c>
      <c r="C30" s="139"/>
      <c r="D30" s="138"/>
      <c r="E30" s="143"/>
      <c r="F30" s="54" t="e">
        <f>VLOOKUP(E30,'Glossary of Codes'!A:B,2,FALSE)</f>
        <v>#N/A</v>
      </c>
      <c r="G30" s="147"/>
      <c r="H30" s="138"/>
      <c r="I30" s="134"/>
      <c r="J30" s="54" t="e">
        <f>VLOOKUP(I30,'Glossary of Codes'!A:B,2,FALSE)</f>
        <v>#N/A</v>
      </c>
      <c r="K30" s="139"/>
      <c r="L30" s="138"/>
      <c r="M30" s="134"/>
      <c r="N30" s="54" t="e">
        <f>VLOOKUP(M30,'Glossary of Codes'!A:B,2,FALSE)</f>
        <v>#N/A</v>
      </c>
      <c r="O30" s="139"/>
      <c r="P30" s="138"/>
      <c r="Q30" s="134"/>
      <c r="R30" s="54" t="e">
        <f>VLOOKUP(Q30,'Glossary of Codes'!A:B,2,FALSE)</f>
        <v>#N/A</v>
      </c>
      <c r="S30" s="139"/>
      <c r="T30" s="138"/>
      <c r="U30" s="134"/>
      <c r="V30" s="54" t="e">
        <f>VLOOKUP(U30,'Glossary of Codes'!A:B,2,FALSE)</f>
        <v>#N/A</v>
      </c>
      <c r="W30" s="139"/>
      <c r="X30" s="138"/>
    </row>
    <row r="31" spans="1:24" ht="19.5" customHeight="1">
      <c r="A31" s="134"/>
      <c r="B31" s="54" t="e">
        <f>VLOOKUP(A31,'Glossary of Codes'!A:B,2,FALSE)</f>
        <v>#N/A</v>
      </c>
      <c r="C31" s="139"/>
      <c r="D31" s="138"/>
      <c r="E31" s="143"/>
      <c r="F31" s="54" t="e">
        <f>VLOOKUP(E31,'Glossary of Codes'!A:B,2,FALSE)</f>
        <v>#N/A</v>
      </c>
      <c r="G31" s="147"/>
      <c r="H31" s="138"/>
      <c r="I31" s="134"/>
      <c r="J31" s="54" t="e">
        <f>VLOOKUP(I31,'Glossary of Codes'!A:B,2,FALSE)</f>
        <v>#N/A</v>
      </c>
      <c r="K31" s="139"/>
      <c r="L31" s="138"/>
      <c r="M31" s="134"/>
      <c r="N31" s="54" t="e">
        <f>VLOOKUP(M31,'Glossary of Codes'!A:B,2,FALSE)</f>
        <v>#N/A</v>
      </c>
      <c r="O31" s="139"/>
      <c r="P31" s="138"/>
      <c r="Q31" s="134"/>
      <c r="R31" s="54" t="e">
        <f>VLOOKUP(Q31,'Glossary of Codes'!A:B,2,FALSE)</f>
        <v>#N/A</v>
      </c>
      <c r="S31" s="139"/>
      <c r="T31" s="138"/>
      <c r="U31" s="134"/>
      <c r="V31" s="54" t="e">
        <f>VLOOKUP(U31,'Glossary of Codes'!A:B,2,FALSE)</f>
        <v>#N/A</v>
      </c>
      <c r="W31" s="139"/>
      <c r="X31" s="138"/>
    </row>
    <row r="32" spans="1:24" ht="19.5" customHeight="1">
      <c r="A32" s="134"/>
      <c r="B32" s="54" t="e">
        <f>VLOOKUP(A32,'Glossary of Codes'!A:B,2,FALSE)</f>
        <v>#N/A</v>
      </c>
      <c r="C32" s="139"/>
      <c r="D32" s="138"/>
      <c r="E32" s="143"/>
      <c r="F32" s="54" t="e">
        <f>VLOOKUP(E32,'Glossary of Codes'!A:B,2,FALSE)</f>
        <v>#N/A</v>
      </c>
      <c r="G32" s="147"/>
      <c r="H32" s="138"/>
      <c r="I32" s="134"/>
      <c r="J32" s="54" t="e">
        <f>VLOOKUP(I32,'Glossary of Codes'!A:B,2,FALSE)</f>
        <v>#N/A</v>
      </c>
      <c r="K32" s="139"/>
      <c r="L32" s="138"/>
      <c r="M32" s="134"/>
      <c r="N32" s="54" t="e">
        <f>VLOOKUP(M32,'Glossary of Codes'!A:B,2,FALSE)</f>
        <v>#N/A</v>
      </c>
      <c r="O32" s="139"/>
      <c r="P32" s="138"/>
      <c r="Q32" s="134"/>
      <c r="R32" s="54" t="e">
        <f>VLOOKUP(Q32,'Glossary of Codes'!A:B,2,FALSE)</f>
        <v>#N/A</v>
      </c>
      <c r="S32" s="139"/>
      <c r="T32" s="138"/>
      <c r="U32" s="134"/>
      <c r="V32" s="54" t="e">
        <f>VLOOKUP(U32,'Glossary of Codes'!A:B,2,FALSE)</f>
        <v>#N/A</v>
      </c>
      <c r="W32" s="139"/>
      <c r="X32" s="138"/>
    </row>
    <row r="33" spans="1:24" ht="19.5" customHeight="1">
      <c r="A33" s="134"/>
      <c r="B33" s="54" t="e">
        <f>VLOOKUP(A33,'Glossary of Codes'!A:B,2,FALSE)</f>
        <v>#N/A</v>
      </c>
      <c r="C33" s="139"/>
      <c r="D33" s="138"/>
      <c r="E33" s="143"/>
      <c r="F33" s="54" t="e">
        <f>VLOOKUP(E33,'Glossary of Codes'!A:B,2,FALSE)</f>
        <v>#N/A</v>
      </c>
      <c r="G33" s="147"/>
      <c r="H33" s="138"/>
      <c r="I33" s="134"/>
      <c r="J33" s="54" t="e">
        <f>VLOOKUP(I33,'Glossary of Codes'!A:B,2,FALSE)</f>
        <v>#N/A</v>
      </c>
      <c r="K33" s="139"/>
      <c r="L33" s="138"/>
      <c r="M33" s="134"/>
      <c r="N33" s="54" t="e">
        <f>VLOOKUP(M33,'Glossary of Codes'!A:B,2,FALSE)</f>
        <v>#N/A</v>
      </c>
      <c r="O33" s="139"/>
      <c r="P33" s="138"/>
      <c r="Q33" s="134"/>
      <c r="R33" s="54" t="e">
        <f>VLOOKUP(Q33,'Glossary of Codes'!A:B,2,FALSE)</f>
        <v>#N/A</v>
      </c>
      <c r="S33" s="139"/>
      <c r="T33" s="138"/>
      <c r="U33" s="134"/>
      <c r="V33" s="54" t="e">
        <f>VLOOKUP(U33,'Glossary of Codes'!A:B,2,FALSE)</f>
        <v>#N/A</v>
      </c>
      <c r="W33" s="139"/>
      <c r="X33" s="138"/>
    </row>
    <row r="34" spans="1:24" ht="19.5" customHeight="1">
      <c r="A34" s="134"/>
      <c r="B34" s="54" t="e">
        <f>VLOOKUP(A34,'Glossary of Codes'!A:B,2,FALSE)</f>
        <v>#N/A</v>
      </c>
      <c r="C34" s="139"/>
      <c r="D34" s="138"/>
      <c r="E34" s="143"/>
      <c r="F34" s="54" t="e">
        <f>VLOOKUP(E34,'Glossary of Codes'!A:B,2,FALSE)</f>
        <v>#N/A</v>
      </c>
      <c r="G34" s="147"/>
      <c r="H34" s="138"/>
      <c r="I34" s="134"/>
      <c r="J34" s="54" t="e">
        <f>VLOOKUP(I34,'Glossary of Codes'!A:B,2,FALSE)</f>
        <v>#N/A</v>
      </c>
      <c r="K34" s="139"/>
      <c r="L34" s="138"/>
      <c r="M34" s="134"/>
      <c r="N34" s="54" t="e">
        <f>VLOOKUP(M34,'Glossary of Codes'!A:B,2,FALSE)</f>
        <v>#N/A</v>
      </c>
      <c r="O34" s="139"/>
      <c r="P34" s="138"/>
      <c r="Q34" s="134"/>
      <c r="R34" s="54" t="e">
        <f>VLOOKUP(Q34,'Glossary of Codes'!A:B,2,FALSE)</f>
        <v>#N/A</v>
      </c>
      <c r="S34" s="139"/>
      <c r="T34" s="138"/>
      <c r="U34" s="134"/>
      <c r="V34" s="54" t="e">
        <f>VLOOKUP(U34,'Glossary of Codes'!A:B,2,FALSE)</f>
        <v>#N/A</v>
      </c>
      <c r="W34" s="139"/>
      <c r="X34" s="138"/>
    </row>
    <row r="35" spans="1:24" ht="19.5" customHeight="1">
      <c r="A35" s="134"/>
      <c r="B35" s="54" t="e">
        <f>VLOOKUP(A35,'Glossary of Codes'!A:B,2,FALSE)</f>
        <v>#N/A</v>
      </c>
      <c r="C35" s="139"/>
      <c r="D35" s="138"/>
      <c r="E35" s="143"/>
      <c r="F35" s="54" t="e">
        <f>VLOOKUP(E35,'Glossary of Codes'!A:B,2,FALSE)</f>
        <v>#N/A</v>
      </c>
      <c r="G35" s="147"/>
      <c r="H35" s="138"/>
      <c r="I35" s="134"/>
      <c r="J35" s="54" t="e">
        <f>VLOOKUP(I35,'Glossary of Codes'!A:B,2,FALSE)</f>
        <v>#N/A</v>
      </c>
      <c r="K35" s="139"/>
      <c r="L35" s="138"/>
      <c r="M35" s="134"/>
      <c r="N35" s="54" t="e">
        <f>VLOOKUP(M35,'Glossary of Codes'!A:B,2,FALSE)</f>
        <v>#N/A</v>
      </c>
      <c r="O35" s="139"/>
      <c r="P35" s="138"/>
      <c r="Q35" s="134"/>
      <c r="R35" s="54" t="e">
        <f>VLOOKUP(Q35,'Glossary of Codes'!A:B,2,FALSE)</f>
        <v>#N/A</v>
      </c>
      <c r="S35" s="139"/>
      <c r="T35" s="138"/>
      <c r="U35" s="134"/>
      <c r="V35" s="54" t="e">
        <f>VLOOKUP(U35,'Glossary of Codes'!A:B,2,FALSE)</f>
        <v>#N/A</v>
      </c>
      <c r="W35" s="139"/>
      <c r="X35" s="138"/>
    </row>
    <row r="36" spans="1:24" ht="19.5" customHeight="1">
      <c r="A36" s="134"/>
      <c r="B36" s="54" t="e">
        <f>VLOOKUP(A36,'Glossary of Codes'!A:B,2,FALSE)</f>
        <v>#N/A</v>
      </c>
      <c r="C36" s="139"/>
      <c r="D36" s="138"/>
      <c r="E36" s="143"/>
      <c r="F36" s="54" t="e">
        <f>VLOOKUP(E36,'Glossary of Codes'!A:B,2,FALSE)</f>
        <v>#N/A</v>
      </c>
      <c r="G36" s="147"/>
      <c r="H36" s="138"/>
      <c r="I36" s="134"/>
      <c r="J36" s="54" t="e">
        <f>VLOOKUP(I36,'Glossary of Codes'!A:B,2,FALSE)</f>
        <v>#N/A</v>
      </c>
      <c r="K36" s="139"/>
      <c r="L36" s="138"/>
      <c r="M36" s="134"/>
      <c r="N36" s="54" t="e">
        <f>VLOOKUP(M36,'Glossary of Codes'!A:B,2,FALSE)</f>
        <v>#N/A</v>
      </c>
      <c r="O36" s="139"/>
      <c r="P36" s="138"/>
      <c r="Q36" s="134"/>
      <c r="R36" s="54" t="e">
        <f>VLOOKUP(Q36,'Glossary of Codes'!A:B,2,FALSE)</f>
        <v>#N/A</v>
      </c>
      <c r="S36" s="139"/>
      <c r="T36" s="138"/>
      <c r="U36" s="134"/>
      <c r="V36" s="54" t="e">
        <f>VLOOKUP(U36,'Glossary of Codes'!A:B,2,FALSE)</f>
        <v>#N/A</v>
      </c>
      <c r="W36" s="139"/>
      <c r="X36" s="138"/>
    </row>
    <row r="37" spans="1:24" ht="19.5" customHeight="1">
      <c r="A37" s="134"/>
      <c r="B37" s="54" t="e">
        <f>VLOOKUP(A37,'Glossary of Codes'!A:B,2,FALSE)</f>
        <v>#N/A</v>
      </c>
      <c r="C37" s="139"/>
      <c r="D37" s="138"/>
      <c r="E37" s="145"/>
      <c r="F37" s="54" t="e">
        <f>VLOOKUP(E37,'Glossary of Codes'!A:B,2,FALSE)</f>
        <v>#N/A</v>
      </c>
      <c r="G37" s="147"/>
      <c r="H37" s="138"/>
      <c r="I37" s="134"/>
      <c r="J37" s="54" t="e">
        <f>VLOOKUP(I37,'Glossary of Codes'!A:B,2,FALSE)</f>
        <v>#N/A</v>
      </c>
      <c r="K37" s="139"/>
      <c r="L37" s="138"/>
      <c r="M37" s="134"/>
      <c r="N37" s="54" t="e">
        <f>VLOOKUP(M37,'Glossary of Codes'!A:B,2,FALSE)</f>
        <v>#N/A</v>
      </c>
      <c r="O37" s="139"/>
      <c r="P37" s="138"/>
      <c r="Q37" s="134"/>
      <c r="R37" s="54" t="e">
        <f>VLOOKUP(Q37,'Glossary of Codes'!A:B,2,FALSE)</f>
        <v>#N/A</v>
      </c>
      <c r="S37" s="139"/>
      <c r="T37" s="138"/>
      <c r="U37" s="134"/>
      <c r="V37" s="54" t="e">
        <f>VLOOKUP(U37,'Glossary of Codes'!A:B,2,FALSE)</f>
        <v>#N/A</v>
      </c>
      <c r="W37" s="139"/>
      <c r="X37" s="138"/>
    </row>
    <row r="38" spans="1:24" ht="19.5" customHeight="1">
      <c r="A38" s="134"/>
      <c r="B38" s="54" t="e">
        <f>VLOOKUP(A38,'Glossary of Codes'!A:B,2,FALSE)</f>
        <v>#N/A</v>
      </c>
      <c r="C38" s="139"/>
      <c r="D38" s="138"/>
      <c r="E38" s="143"/>
      <c r="F38" s="54" t="e">
        <f>VLOOKUP(E38,'Glossary of Codes'!A:B,2,FALSE)</f>
        <v>#N/A</v>
      </c>
      <c r="G38" s="147"/>
      <c r="H38" s="138"/>
      <c r="I38" s="134"/>
      <c r="J38" s="54" t="e">
        <f>VLOOKUP(I38,'Glossary of Codes'!A:B,2,FALSE)</f>
        <v>#N/A</v>
      </c>
      <c r="K38" s="139"/>
      <c r="L38" s="138"/>
      <c r="M38" s="134"/>
      <c r="N38" s="54" t="e">
        <f>VLOOKUP(M38,'Glossary of Codes'!A:B,2,FALSE)</f>
        <v>#N/A</v>
      </c>
      <c r="O38" s="139"/>
      <c r="P38" s="138"/>
      <c r="Q38" s="134"/>
      <c r="R38" s="54" t="e">
        <f>VLOOKUP(Q38,'Glossary of Codes'!A:B,2,FALSE)</f>
        <v>#N/A</v>
      </c>
      <c r="S38" s="139"/>
      <c r="T38" s="138"/>
      <c r="U38" s="134"/>
      <c r="V38" s="54" t="e">
        <f>VLOOKUP(U38,'Glossary of Codes'!A:B,2,FALSE)</f>
        <v>#N/A</v>
      </c>
      <c r="W38" s="139"/>
      <c r="X38" s="138"/>
    </row>
    <row r="39" spans="1:24" ht="19.5" customHeight="1">
      <c r="A39" s="134"/>
      <c r="B39" s="54" t="e">
        <f>VLOOKUP(A39,'Glossary of Codes'!A:B,2,FALSE)</f>
        <v>#N/A</v>
      </c>
      <c r="C39" s="139"/>
      <c r="D39" s="138"/>
      <c r="E39" s="143"/>
      <c r="F39" s="54" t="e">
        <f>VLOOKUP(E39,'Glossary of Codes'!A:B,2,FALSE)</f>
        <v>#N/A</v>
      </c>
      <c r="G39" s="147"/>
      <c r="H39" s="138"/>
      <c r="I39" s="134"/>
      <c r="J39" s="54" t="e">
        <f>VLOOKUP(I39,'Glossary of Codes'!A:B,2,FALSE)</f>
        <v>#N/A</v>
      </c>
      <c r="K39" s="139"/>
      <c r="L39" s="149"/>
      <c r="M39" s="134"/>
      <c r="N39" s="54" t="e">
        <f>VLOOKUP(M39,'Glossary of Codes'!A:B,2,FALSE)</f>
        <v>#N/A</v>
      </c>
      <c r="O39" s="139"/>
      <c r="P39" s="138"/>
      <c r="Q39" s="134"/>
      <c r="R39" s="54" t="e">
        <f>VLOOKUP(Q39,'Glossary of Codes'!A:B,2,FALSE)</f>
        <v>#N/A</v>
      </c>
      <c r="S39" s="139"/>
      <c r="T39" s="138"/>
      <c r="U39" s="134"/>
      <c r="V39" s="54" t="e">
        <f>VLOOKUP(U39,'Glossary of Codes'!A:B,2,FALSE)</f>
        <v>#N/A</v>
      </c>
      <c r="W39" s="139"/>
      <c r="X39" s="138"/>
    </row>
    <row r="40" spans="1:24" ht="19.5" customHeight="1">
      <c r="A40" s="134"/>
      <c r="B40" s="54" t="e">
        <f>VLOOKUP(A40,'Glossary of Codes'!A:B,2,FALSE)</f>
        <v>#N/A</v>
      </c>
      <c r="C40" s="139"/>
      <c r="D40" s="138"/>
      <c r="E40" s="143"/>
      <c r="F40" s="54" t="e">
        <f>VLOOKUP(E40,'Glossary of Codes'!A:B,2,FALSE)</f>
        <v>#N/A</v>
      </c>
      <c r="G40" s="147"/>
      <c r="H40" s="138"/>
      <c r="I40" s="134"/>
      <c r="J40" s="54" t="e">
        <f>VLOOKUP(I40,'Glossary of Codes'!A:B,2,FALSE)</f>
        <v>#N/A</v>
      </c>
      <c r="K40" s="139"/>
      <c r="L40" s="149"/>
      <c r="M40" s="134"/>
      <c r="N40" s="54" t="e">
        <f>VLOOKUP(M40,'Glossary of Codes'!A:B,2,FALSE)</f>
        <v>#N/A</v>
      </c>
      <c r="O40" s="139"/>
      <c r="P40" s="138"/>
      <c r="Q40" s="134"/>
      <c r="R40" s="54" t="e">
        <f>VLOOKUP(Q40,'Glossary of Codes'!A:B,2,FALSE)</f>
        <v>#N/A</v>
      </c>
      <c r="S40" s="139"/>
      <c r="T40" s="138"/>
      <c r="U40" s="134"/>
      <c r="V40" s="54" t="e">
        <f>VLOOKUP(U40,'Glossary of Codes'!A:B,2,FALSE)</f>
        <v>#N/A</v>
      </c>
      <c r="W40" s="139"/>
      <c r="X40" s="138"/>
    </row>
    <row r="41" spans="1:24" ht="19.5" customHeight="1">
      <c r="A41" s="134"/>
      <c r="B41" s="54" t="e">
        <f>VLOOKUP(A41,'Glossary of Codes'!A:B,2,FALSE)</f>
        <v>#N/A</v>
      </c>
      <c r="C41" s="139"/>
      <c r="D41" s="138"/>
      <c r="E41" s="143"/>
      <c r="F41" s="54" t="e">
        <f>VLOOKUP(E41,'Glossary of Codes'!A:B,2,FALSE)</f>
        <v>#N/A</v>
      </c>
      <c r="G41" s="147"/>
      <c r="H41" s="138"/>
      <c r="I41" s="134"/>
      <c r="J41" s="54" t="e">
        <f>VLOOKUP(I41,'Glossary of Codes'!A:B,2,FALSE)</f>
        <v>#N/A</v>
      </c>
      <c r="K41" s="139"/>
      <c r="L41" s="149"/>
      <c r="M41" s="134"/>
      <c r="N41" s="54" t="e">
        <f>VLOOKUP(M41,'Glossary of Codes'!A:B,2,FALSE)</f>
        <v>#N/A</v>
      </c>
      <c r="O41" s="139"/>
      <c r="P41" s="138"/>
      <c r="Q41" s="134"/>
      <c r="R41" s="54" t="e">
        <f>VLOOKUP(Q41,'Glossary of Codes'!A:B,2,FALSE)</f>
        <v>#N/A</v>
      </c>
      <c r="S41" s="139"/>
      <c r="T41" s="138"/>
      <c r="U41" s="134"/>
      <c r="V41" s="54" t="e">
        <f>VLOOKUP(U41,'Glossary of Codes'!A:B,2,FALSE)</f>
        <v>#N/A</v>
      </c>
      <c r="W41" s="139"/>
      <c r="X41" s="138"/>
    </row>
    <row r="42" spans="1:24" ht="19.5" customHeight="1">
      <c r="A42" s="134"/>
      <c r="B42" s="54" t="e">
        <f>VLOOKUP(A42,'Glossary of Codes'!A:B,2,FALSE)</f>
        <v>#N/A</v>
      </c>
      <c r="C42" s="139"/>
      <c r="D42" s="138"/>
      <c r="E42" s="143"/>
      <c r="F42" s="54" t="e">
        <f>VLOOKUP(E42,'Glossary of Codes'!A:B,2,FALSE)</f>
        <v>#N/A</v>
      </c>
      <c r="G42" s="147"/>
      <c r="H42" s="138"/>
      <c r="I42" s="134"/>
      <c r="J42" s="54" t="e">
        <f>VLOOKUP(I42,'Glossary of Codes'!A:B,2,FALSE)</f>
        <v>#N/A</v>
      </c>
      <c r="K42" s="139"/>
      <c r="L42" s="149"/>
      <c r="M42" s="134"/>
      <c r="N42" s="54" t="e">
        <f>VLOOKUP(M42,'Glossary of Codes'!A:B,2,FALSE)</f>
        <v>#N/A</v>
      </c>
      <c r="O42" s="139"/>
      <c r="P42" s="138"/>
      <c r="Q42" s="134"/>
      <c r="R42" s="54" t="e">
        <f>VLOOKUP(Q42,'Glossary of Codes'!A:B,2,FALSE)</f>
        <v>#N/A</v>
      </c>
      <c r="S42" s="139"/>
      <c r="T42" s="138"/>
      <c r="U42" s="134"/>
      <c r="V42" s="54" t="e">
        <f>VLOOKUP(U42,'Glossary of Codes'!A:B,2,FALSE)</f>
        <v>#N/A</v>
      </c>
      <c r="W42" s="139"/>
      <c r="X42" s="138"/>
    </row>
    <row r="43" spans="1:24" ht="19.5" customHeight="1">
      <c r="A43" s="134"/>
      <c r="B43" s="54" t="e">
        <f>VLOOKUP(A43,'Glossary of Codes'!A:B,2,FALSE)</f>
        <v>#N/A</v>
      </c>
      <c r="C43" s="139"/>
      <c r="D43" s="138"/>
      <c r="E43" s="143"/>
      <c r="F43" s="54" t="e">
        <f>VLOOKUP(E43,'Glossary of Codes'!A:B,2,FALSE)</f>
        <v>#N/A</v>
      </c>
      <c r="G43" s="147"/>
      <c r="H43" s="138"/>
      <c r="I43" s="134"/>
      <c r="J43" s="54" t="e">
        <f>VLOOKUP(I43,'Glossary of Codes'!A:B,2,FALSE)</f>
        <v>#N/A</v>
      </c>
      <c r="K43" s="139"/>
      <c r="L43" s="149"/>
      <c r="M43" s="134"/>
      <c r="N43" s="54" t="e">
        <f>VLOOKUP(M43,'Glossary of Codes'!A:B,2,FALSE)</f>
        <v>#N/A</v>
      </c>
      <c r="O43" s="139"/>
      <c r="P43" s="138"/>
      <c r="Q43" s="134"/>
      <c r="R43" s="54" t="e">
        <f>VLOOKUP(Q43,'Glossary of Codes'!A:B,2,FALSE)</f>
        <v>#N/A</v>
      </c>
      <c r="S43" s="139"/>
      <c r="T43" s="138"/>
      <c r="U43" s="134"/>
      <c r="V43" s="54" t="e">
        <f>VLOOKUP(U43,'Glossary of Codes'!A:B,2,FALSE)</f>
        <v>#N/A</v>
      </c>
      <c r="W43" s="139"/>
      <c r="X43" s="138"/>
    </row>
    <row r="44" spans="1:24" ht="19.5" customHeight="1">
      <c r="A44" s="134"/>
      <c r="B44" s="54" t="e">
        <f>VLOOKUP(A44,'Glossary of Codes'!A:B,2,FALSE)</f>
        <v>#N/A</v>
      </c>
      <c r="C44" s="139"/>
      <c r="D44" s="138"/>
      <c r="E44" s="143"/>
      <c r="F44" s="54" t="e">
        <f>VLOOKUP(E44,'Glossary of Codes'!A:B,2,FALSE)</f>
        <v>#N/A</v>
      </c>
      <c r="G44" s="147"/>
      <c r="H44" s="138"/>
      <c r="I44" s="134"/>
      <c r="J44" s="54" t="e">
        <f>VLOOKUP(I44,'Glossary of Codes'!A:B,2,FALSE)</f>
        <v>#N/A</v>
      </c>
      <c r="K44" s="139"/>
      <c r="L44" s="138"/>
      <c r="M44" s="134"/>
      <c r="N44" s="54" t="e">
        <f>VLOOKUP(M44,'Glossary of Codes'!A:B,2,FALSE)</f>
        <v>#N/A</v>
      </c>
      <c r="O44" s="139"/>
      <c r="P44" s="138"/>
      <c r="Q44" s="134"/>
      <c r="R44" s="54" t="e">
        <f>VLOOKUP(Q44,'Glossary of Codes'!A:B,2,FALSE)</f>
        <v>#N/A</v>
      </c>
      <c r="S44" s="139"/>
      <c r="T44" s="138"/>
      <c r="U44" s="134"/>
      <c r="V44" s="54" t="e">
        <f>VLOOKUP(U44,'Glossary of Codes'!A:B,2,FALSE)</f>
        <v>#N/A</v>
      </c>
      <c r="W44" s="139"/>
      <c r="X44" s="138"/>
    </row>
    <row r="45" spans="1:24" ht="19.5" customHeight="1">
      <c r="A45" s="134"/>
      <c r="B45" s="54" t="e">
        <f>VLOOKUP(A45,'Glossary of Codes'!A:B,2,FALSE)</f>
        <v>#N/A</v>
      </c>
      <c r="C45" s="139"/>
      <c r="D45" s="138"/>
      <c r="E45" s="143"/>
      <c r="F45" s="54" t="e">
        <f>VLOOKUP(E45,'Glossary of Codes'!A:B,2,FALSE)</f>
        <v>#N/A</v>
      </c>
      <c r="G45" s="147"/>
      <c r="H45" s="138"/>
      <c r="I45" s="134"/>
      <c r="J45" s="54" t="e">
        <f>VLOOKUP(I45,'Glossary of Codes'!A:B,2,FALSE)</f>
        <v>#N/A</v>
      </c>
      <c r="K45" s="139"/>
      <c r="L45" s="138"/>
      <c r="M45" s="134"/>
      <c r="N45" s="54" t="e">
        <f>VLOOKUP(M45,'Glossary of Codes'!A:B,2,FALSE)</f>
        <v>#N/A</v>
      </c>
      <c r="O45" s="139"/>
      <c r="P45" s="138"/>
      <c r="Q45" s="134"/>
      <c r="R45" s="54" t="e">
        <f>VLOOKUP(Q45,'Glossary of Codes'!A:B,2,FALSE)</f>
        <v>#N/A</v>
      </c>
      <c r="S45" s="139"/>
      <c r="T45" s="138"/>
      <c r="U45" s="134"/>
      <c r="V45" s="54" t="e">
        <f>VLOOKUP(U45,'Glossary of Codes'!A:B,2,FALSE)</f>
        <v>#N/A</v>
      </c>
      <c r="W45" s="139"/>
      <c r="X45" s="138"/>
    </row>
    <row r="46" spans="1:24" ht="19.5" customHeight="1">
      <c r="A46" s="134"/>
      <c r="B46" s="54" t="e">
        <f>VLOOKUP(A46,'Glossary of Codes'!A:B,2,FALSE)</f>
        <v>#N/A</v>
      </c>
      <c r="C46" s="139"/>
      <c r="D46" s="138"/>
      <c r="E46" s="143"/>
      <c r="F46" s="54" t="e">
        <f>VLOOKUP(E46,'Glossary of Codes'!A:B,2,FALSE)</f>
        <v>#N/A</v>
      </c>
      <c r="G46" s="147"/>
      <c r="H46" s="138"/>
      <c r="I46" s="134"/>
      <c r="J46" s="54" t="e">
        <f>VLOOKUP(I46,'Glossary of Codes'!A:B,2,FALSE)</f>
        <v>#N/A</v>
      </c>
      <c r="K46" s="139"/>
      <c r="L46" s="138"/>
      <c r="M46" s="134"/>
      <c r="N46" s="54" t="e">
        <f>VLOOKUP(M46,'Glossary of Codes'!A:B,2,FALSE)</f>
        <v>#N/A</v>
      </c>
      <c r="O46" s="139"/>
      <c r="P46" s="138"/>
      <c r="Q46" s="134"/>
      <c r="R46" s="54" t="e">
        <f>VLOOKUP(Q46,'Glossary of Codes'!A:B,2,FALSE)</f>
        <v>#N/A</v>
      </c>
      <c r="S46" s="139"/>
      <c r="T46" s="138"/>
      <c r="U46" s="134"/>
      <c r="V46" s="54" t="e">
        <f>VLOOKUP(U46,'Glossary of Codes'!A:B,2,FALSE)</f>
        <v>#N/A</v>
      </c>
      <c r="W46" s="139"/>
      <c r="X46" s="138"/>
    </row>
    <row r="47" spans="1:24" ht="19.5" customHeight="1">
      <c r="A47" s="134"/>
      <c r="B47" s="54" t="e">
        <f>VLOOKUP(A47,'Glossary of Codes'!A:B,2,FALSE)</f>
        <v>#N/A</v>
      </c>
      <c r="C47" s="139"/>
      <c r="D47" s="138"/>
      <c r="E47" s="143"/>
      <c r="F47" s="54" t="e">
        <f>VLOOKUP(E47,'Glossary of Codes'!A:B,2,FALSE)</f>
        <v>#N/A</v>
      </c>
      <c r="G47" s="147"/>
      <c r="H47" s="138"/>
      <c r="I47" s="134"/>
      <c r="J47" s="54" t="e">
        <f>VLOOKUP(I47,'Glossary of Codes'!A:B,2,FALSE)</f>
        <v>#N/A</v>
      </c>
      <c r="K47" s="139"/>
      <c r="L47" s="138"/>
      <c r="M47" s="134"/>
      <c r="N47" s="54" t="e">
        <f>VLOOKUP(M47,'Glossary of Codes'!A:B,2,FALSE)</f>
        <v>#N/A</v>
      </c>
      <c r="O47" s="139"/>
      <c r="P47" s="138"/>
      <c r="Q47" s="134"/>
      <c r="R47" s="54" t="e">
        <f>VLOOKUP(Q47,'Glossary of Codes'!A:B,2,FALSE)</f>
        <v>#N/A</v>
      </c>
      <c r="S47" s="139"/>
      <c r="T47" s="138"/>
      <c r="U47" s="134"/>
      <c r="V47" s="54" t="e">
        <f>VLOOKUP(U47,'Glossary of Codes'!A:B,2,FALSE)</f>
        <v>#N/A</v>
      </c>
      <c r="W47" s="139"/>
      <c r="X47" s="138"/>
    </row>
    <row r="48" spans="1:24" ht="19.5" customHeight="1">
      <c r="A48" s="134"/>
      <c r="B48" s="54" t="e">
        <f>VLOOKUP(A48,'Glossary of Codes'!A:B,2,FALSE)</f>
        <v>#N/A</v>
      </c>
      <c r="C48" s="139"/>
      <c r="D48" s="138"/>
      <c r="E48" s="143"/>
      <c r="F48" s="54" t="e">
        <f>VLOOKUP(E48,'Glossary of Codes'!A:B,2,FALSE)</f>
        <v>#N/A</v>
      </c>
      <c r="G48" s="147"/>
      <c r="H48" s="138"/>
      <c r="I48" s="134"/>
      <c r="J48" s="54" t="e">
        <f>VLOOKUP(I48,'Glossary of Codes'!A:B,2,FALSE)</f>
        <v>#N/A</v>
      </c>
      <c r="K48" s="139"/>
      <c r="L48" s="138"/>
      <c r="M48" s="134"/>
      <c r="N48" s="54" t="e">
        <f>VLOOKUP(M48,'Glossary of Codes'!A:B,2,FALSE)</f>
        <v>#N/A</v>
      </c>
      <c r="O48" s="139"/>
      <c r="P48" s="138"/>
      <c r="Q48" s="134"/>
      <c r="R48" s="54" t="e">
        <f>VLOOKUP(Q48,'Glossary of Codes'!A:B,2,FALSE)</f>
        <v>#N/A</v>
      </c>
      <c r="S48" s="139"/>
      <c r="T48" s="138"/>
      <c r="U48" s="134"/>
      <c r="V48" s="54" t="e">
        <f>VLOOKUP(U48,'Glossary of Codes'!A:B,2,FALSE)</f>
        <v>#N/A</v>
      </c>
      <c r="W48" s="139"/>
      <c r="X48" s="138"/>
    </row>
    <row r="49" spans="1:24" ht="19.5" customHeight="1">
      <c r="A49" s="134"/>
      <c r="B49" s="54" t="e">
        <f>VLOOKUP(A49,'Glossary of Codes'!A:B,2,FALSE)</f>
        <v>#N/A</v>
      </c>
      <c r="C49" s="139"/>
      <c r="D49" s="138"/>
      <c r="E49" s="143"/>
      <c r="F49" s="54" t="e">
        <f>VLOOKUP(E49,'Glossary of Codes'!A:B,2,FALSE)</f>
        <v>#N/A</v>
      </c>
      <c r="G49" s="147"/>
      <c r="H49" s="138"/>
      <c r="I49" s="134"/>
      <c r="J49" s="54" t="e">
        <f>VLOOKUP(I49,'Glossary of Codes'!A:B,2,FALSE)</f>
        <v>#N/A</v>
      </c>
      <c r="K49" s="139"/>
      <c r="L49" s="138"/>
      <c r="M49" s="134"/>
      <c r="N49" s="54" t="e">
        <f>VLOOKUP(M49,'Glossary of Codes'!A:B,2,FALSE)</f>
        <v>#N/A</v>
      </c>
      <c r="O49" s="139"/>
      <c r="P49" s="138"/>
      <c r="Q49" s="134"/>
      <c r="R49" s="54" t="e">
        <f>VLOOKUP(Q49,'Glossary of Codes'!A:B,2,FALSE)</f>
        <v>#N/A</v>
      </c>
      <c r="S49" s="139"/>
      <c r="T49" s="138"/>
      <c r="U49" s="134"/>
      <c r="V49" s="54" t="e">
        <f>VLOOKUP(U49,'Glossary of Codes'!A:B,2,FALSE)</f>
        <v>#N/A</v>
      </c>
      <c r="W49" s="139"/>
      <c r="X49" s="138"/>
    </row>
    <row r="50" spans="1:24" ht="19.5" customHeight="1">
      <c r="A50" s="134"/>
      <c r="B50" s="54" t="e">
        <f>VLOOKUP(A50,'Glossary of Codes'!A:B,2,FALSE)</f>
        <v>#N/A</v>
      </c>
      <c r="C50" s="139"/>
      <c r="D50" s="138"/>
      <c r="E50" s="143"/>
      <c r="F50" s="54" t="e">
        <f>VLOOKUP(E50,'Glossary of Codes'!A:B,2,FALSE)</f>
        <v>#N/A</v>
      </c>
      <c r="G50" s="147"/>
      <c r="H50" s="138"/>
      <c r="I50" s="134"/>
      <c r="J50" s="54" t="e">
        <f>VLOOKUP(I50,'Glossary of Codes'!A:B,2,FALSE)</f>
        <v>#N/A</v>
      </c>
      <c r="K50" s="139"/>
      <c r="L50" s="150"/>
      <c r="M50" s="134"/>
      <c r="N50" s="54" t="e">
        <f>VLOOKUP(M50,'Glossary of Codes'!A:B,2,FALSE)</f>
        <v>#N/A</v>
      </c>
      <c r="O50" s="139"/>
      <c r="P50" s="138"/>
      <c r="Q50" s="134"/>
      <c r="R50" s="54" t="e">
        <f>VLOOKUP(Q50,'Glossary of Codes'!A:B,2,FALSE)</f>
        <v>#N/A</v>
      </c>
      <c r="S50" s="139"/>
      <c r="T50" s="138"/>
      <c r="U50" s="134"/>
      <c r="V50" s="54" t="e">
        <f>VLOOKUP(U50,'Glossary of Codes'!A:B,2,FALSE)</f>
        <v>#N/A</v>
      </c>
      <c r="W50" s="139"/>
      <c r="X50" s="138"/>
    </row>
    <row r="51" spans="1:24" ht="19.5" customHeight="1">
      <c r="A51" s="134"/>
      <c r="B51" s="54" t="e">
        <f>VLOOKUP(A51,'Glossary of Codes'!A:B,2,FALSE)</f>
        <v>#N/A</v>
      </c>
      <c r="C51" s="139"/>
      <c r="D51" s="138"/>
      <c r="E51" s="143"/>
      <c r="F51" s="54" t="e">
        <f>VLOOKUP(E51,'Glossary of Codes'!A:B,2,FALSE)</f>
        <v>#N/A</v>
      </c>
      <c r="G51" s="147"/>
      <c r="H51" s="138"/>
      <c r="I51" s="134"/>
      <c r="J51" s="54" t="e">
        <f>VLOOKUP(I51,'Glossary of Codes'!A:B,2,FALSE)</f>
        <v>#N/A</v>
      </c>
      <c r="K51" s="132"/>
      <c r="L51" s="150"/>
      <c r="M51" s="134"/>
      <c r="N51" s="54" t="e">
        <f>VLOOKUP(M51,'Glossary of Codes'!A:B,2,FALSE)</f>
        <v>#N/A</v>
      </c>
      <c r="O51" s="139"/>
      <c r="P51" s="138"/>
      <c r="Q51" s="134"/>
      <c r="R51" s="54" t="e">
        <f>VLOOKUP(Q51,'Glossary of Codes'!A:B,2,FALSE)</f>
        <v>#N/A</v>
      </c>
      <c r="S51" s="139"/>
      <c r="T51" s="138"/>
      <c r="U51" s="134"/>
      <c r="V51" s="54" t="e">
        <f>VLOOKUP(U51,'Glossary of Codes'!A:B,2,FALSE)</f>
        <v>#N/A</v>
      </c>
      <c r="W51" s="139"/>
      <c r="X51" s="138"/>
    </row>
    <row r="52" spans="1:24" ht="19.5" customHeight="1">
      <c r="A52" s="134"/>
      <c r="B52" s="54" t="e">
        <f>VLOOKUP(A52,'Glossary of Codes'!A:B,2,FALSE)</f>
        <v>#N/A</v>
      </c>
      <c r="C52" s="139"/>
      <c r="D52" s="138"/>
      <c r="E52" s="143"/>
      <c r="F52" s="54" t="e">
        <f>VLOOKUP(E52,'Glossary of Codes'!A:B,2,FALSE)</f>
        <v>#N/A</v>
      </c>
      <c r="G52" s="147"/>
      <c r="H52" s="138"/>
      <c r="I52" s="134"/>
      <c r="J52" s="54" t="e">
        <f>VLOOKUP(I52,'Glossary of Codes'!A:B,2,FALSE)</f>
        <v>#N/A</v>
      </c>
      <c r="K52" s="132"/>
      <c r="L52" s="150"/>
      <c r="M52" s="134"/>
      <c r="N52" s="54" t="e">
        <f>VLOOKUP(M52,'Glossary of Codes'!A:B,2,FALSE)</f>
        <v>#N/A</v>
      </c>
      <c r="O52" s="139"/>
      <c r="P52" s="138"/>
      <c r="Q52" s="134"/>
      <c r="R52" s="54" t="e">
        <f>VLOOKUP(Q52,'Glossary of Codes'!A:B,2,FALSE)</f>
        <v>#N/A</v>
      </c>
      <c r="S52" s="139"/>
      <c r="T52" s="138"/>
      <c r="U52" s="134"/>
      <c r="V52" s="54" t="e">
        <f>VLOOKUP(U52,'Glossary of Codes'!A:B,2,FALSE)</f>
        <v>#N/A</v>
      </c>
      <c r="W52" s="139"/>
      <c r="X52" s="138"/>
    </row>
    <row r="53" spans="1:24" ht="19.5" customHeight="1">
      <c r="A53" s="136"/>
      <c r="B53" s="54" t="e">
        <f>VLOOKUP(A53,'Glossary of Codes'!A:B,2,FALSE)</f>
        <v>#N/A</v>
      </c>
      <c r="C53" s="139"/>
      <c r="D53" s="138"/>
      <c r="E53" s="143"/>
      <c r="F53" s="54" t="e">
        <f>VLOOKUP(E53,'Glossary of Codes'!A:B,2,FALSE)</f>
        <v>#N/A</v>
      </c>
      <c r="G53" s="147"/>
      <c r="H53" s="138"/>
      <c r="I53" s="134"/>
      <c r="J53" s="54" t="e">
        <f>VLOOKUP(I53,'Glossary of Codes'!A:B,2,FALSE)</f>
        <v>#N/A</v>
      </c>
      <c r="K53" s="132"/>
      <c r="L53" s="150"/>
      <c r="M53" s="134"/>
      <c r="N53" s="54" t="e">
        <f>VLOOKUP(M53,'Glossary of Codes'!A:B,2,FALSE)</f>
        <v>#N/A</v>
      </c>
      <c r="O53" s="139"/>
      <c r="P53" s="138"/>
      <c r="Q53" s="134"/>
      <c r="R53" s="54" t="e">
        <f>VLOOKUP(Q53,'Glossary of Codes'!A:B,2,FALSE)</f>
        <v>#N/A</v>
      </c>
      <c r="S53" s="139"/>
      <c r="T53" s="138"/>
      <c r="U53" s="134"/>
      <c r="V53" s="54" t="e">
        <f>VLOOKUP(U53,'Glossary of Codes'!A:B,2,FALSE)</f>
        <v>#N/A</v>
      </c>
      <c r="W53" s="139"/>
      <c r="X53" s="138"/>
    </row>
    <row r="54" spans="1:24" ht="19.5" customHeight="1">
      <c r="A54" s="136"/>
      <c r="B54" s="54" t="e">
        <f>VLOOKUP(A54,'Glossary of Codes'!A:B,2,FALSE)</f>
        <v>#N/A</v>
      </c>
      <c r="C54" s="132"/>
      <c r="D54" s="138"/>
      <c r="E54" s="143"/>
      <c r="F54" s="54" t="e">
        <f>VLOOKUP(E54,'Glossary of Codes'!A:B,2,FALSE)</f>
        <v>#N/A</v>
      </c>
      <c r="G54" s="147"/>
      <c r="H54" s="138"/>
      <c r="I54" s="134"/>
      <c r="J54" s="54" t="e">
        <f>VLOOKUP(I54,'Glossary of Codes'!A:B,2,FALSE)</f>
        <v>#N/A</v>
      </c>
      <c r="K54" s="132"/>
      <c r="L54" s="150"/>
      <c r="M54" s="134"/>
      <c r="N54" s="54" t="e">
        <f>VLOOKUP(M54,'Glossary of Codes'!A:B,2,FALSE)</f>
        <v>#N/A</v>
      </c>
      <c r="O54" s="139"/>
      <c r="P54" s="138"/>
      <c r="Q54" s="134"/>
      <c r="R54" s="54" t="e">
        <f>VLOOKUP(Q54,'Glossary of Codes'!A:B,2,FALSE)</f>
        <v>#N/A</v>
      </c>
      <c r="S54" s="139"/>
      <c r="T54" s="138"/>
      <c r="U54" s="134"/>
      <c r="V54" s="54" t="e">
        <f>VLOOKUP(U54,'Glossary of Codes'!A:B,2,FALSE)</f>
        <v>#N/A</v>
      </c>
      <c r="W54" s="139"/>
      <c r="X54" s="138"/>
    </row>
    <row r="55" spans="1:24" ht="19.5" customHeight="1">
      <c r="A55" s="136"/>
      <c r="B55" s="54" t="e">
        <f>VLOOKUP(A55,'Glossary of Codes'!A:B,2,FALSE)</f>
        <v>#N/A</v>
      </c>
      <c r="C55" s="132"/>
      <c r="D55" s="138"/>
      <c r="E55" s="143"/>
      <c r="F55" s="54" t="e">
        <f>VLOOKUP(E55,'Glossary of Codes'!A:B,2,FALSE)</f>
        <v>#N/A</v>
      </c>
      <c r="G55" s="147"/>
      <c r="H55" s="138"/>
      <c r="I55" s="134"/>
      <c r="J55" s="54" t="e">
        <f>VLOOKUP(I55,'Glossary of Codes'!A:B,2,FALSE)</f>
        <v>#N/A</v>
      </c>
      <c r="K55" s="132"/>
      <c r="L55" s="150"/>
      <c r="M55" s="134"/>
      <c r="N55" s="54" t="e">
        <f>VLOOKUP(M55,'Glossary of Codes'!A:B,2,FALSE)</f>
        <v>#N/A</v>
      </c>
      <c r="O55" s="139"/>
      <c r="P55" s="138"/>
      <c r="Q55" s="134"/>
      <c r="R55" s="54" t="e">
        <f>VLOOKUP(Q55,'Glossary of Codes'!A:B,2,FALSE)</f>
        <v>#N/A</v>
      </c>
      <c r="S55" s="139"/>
      <c r="T55" s="138"/>
      <c r="U55" s="134"/>
      <c r="V55" s="54" t="e">
        <f>VLOOKUP(U55,'Glossary of Codes'!A:B,2,FALSE)</f>
        <v>#N/A</v>
      </c>
      <c r="W55" s="139"/>
      <c r="X55" s="138"/>
    </row>
    <row r="56" spans="1:24" ht="19.5" customHeight="1">
      <c r="A56" s="136"/>
      <c r="B56" s="54" t="e">
        <f>VLOOKUP(A56,'Glossary of Codes'!A:B,2,FALSE)</f>
        <v>#N/A</v>
      </c>
      <c r="C56" s="132"/>
      <c r="D56" s="138"/>
      <c r="E56" s="143"/>
      <c r="F56" s="54" t="e">
        <f>VLOOKUP(E56,'Glossary of Codes'!A:B,2,FALSE)</f>
        <v>#N/A</v>
      </c>
      <c r="G56" s="147"/>
      <c r="H56" s="138"/>
      <c r="I56" s="134"/>
      <c r="J56" s="54" t="e">
        <f>VLOOKUP(I56,'Glossary of Codes'!A:B,2,FALSE)</f>
        <v>#N/A</v>
      </c>
      <c r="K56" s="132"/>
      <c r="L56" s="150"/>
      <c r="M56" s="134"/>
      <c r="N56" s="54" t="e">
        <f>VLOOKUP(M56,'Glossary of Codes'!A:B,2,FALSE)</f>
        <v>#N/A</v>
      </c>
      <c r="O56" s="139"/>
      <c r="P56" s="138"/>
      <c r="Q56" s="134"/>
      <c r="R56" s="54" t="e">
        <f>VLOOKUP(Q56,'Glossary of Codes'!A:B,2,FALSE)</f>
        <v>#N/A</v>
      </c>
      <c r="S56" s="139"/>
      <c r="T56" s="138"/>
      <c r="U56" s="134"/>
      <c r="V56" s="54" t="e">
        <f>VLOOKUP(U56,'Glossary of Codes'!A:B,2,FALSE)</f>
        <v>#N/A</v>
      </c>
      <c r="W56" s="139"/>
      <c r="X56" s="138"/>
    </row>
    <row r="57" spans="1:24" ht="19.5" customHeight="1">
      <c r="A57" s="136"/>
      <c r="B57" s="54" t="e">
        <f>VLOOKUP(A57,'Glossary of Codes'!A:B,2,FALSE)</f>
        <v>#N/A</v>
      </c>
      <c r="C57" s="132"/>
      <c r="D57" s="138"/>
      <c r="E57" s="143"/>
      <c r="F57" s="54" t="e">
        <f>VLOOKUP(E57,'Glossary of Codes'!A:B,2,FALSE)</f>
        <v>#N/A</v>
      </c>
      <c r="G57" s="147"/>
      <c r="H57" s="138"/>
      <c r="I57" s="134"/>
      <c r="J57" s="54" t="e">
        <f>VLOOKUP(I57,'Glossary of Codes'!A:B,2,FALSE)</f>
        <v>#N/A</v>
      </c>
      <c r="K57" s="139"/>
      <c r="L57" s="150"/>
      <c r="M57" s="134"/>
      <c r="N57" s="54" t="e">
        <f>VLOOKUP(M57,'Glossary of Codes'!A:B,2,FALSE)</f>
        <v>#N/A</v>
      </c>
      <c r="O57" s="139"/>
      <c r="P57" s="138"/>
      <c r="Q57" s="134"/>
      <c r="R57" s="54" t="e">
        <f>VLOOKUP(Q57,'Glossary of Codes'!A:B,2,FALSE)</f>
        <v>#N/A</v>
      </c>
      <c r="S57" s="139"/>
      <c r="T57" s="138"/>
      <c r="U57" s="134"/>
      <c r="V57" s="54" t="e">
        <f>VLOOKUP(U57,'Glossary of Codes'!A:B,2,FALSE)</f>
        <v>#N/A</v>
      </c>
      <c r="W57" s="139"/>
      <c r="X57" s="138"/>
    </row>
    <row r="58" spans="1:24" ht="19.5" customHeight="1">
      <c r="A58" s="136"/>
      <c r="B58" s="54" t="e">
        <f>VLOOKUP(A58,'Glossary of Codes'!A:B,2,FALSE)</f>
        <v>#N/A</v>
      </c>
      <c r="C58" s="132"/>
      <c r="D58" s="138"/>
      <c r="E58" s="143"/>
      <c r="F58" s="54" t="e">
        <f>VLOOKUP(E58,'Glossary of Codes'!A:B,2,FALSE)</f>
        <v>#N/A</v>
      </c>
      <c r="G58" s="147"/>
      <c r="H58" s="138"/>
      <c r="I58" s="134"/>
      <c r="J58" s="54" t="e">
        <f>VLOOKUP(I58,'Glossary of Codes'!A:B,2,FALSE)</f>
        <v>#N/A</v>
      </c>
      <c r="K58" s="139"/>
      <c r="L58" s="150"/>
      <c r="M58" s="134"/>
      <c r="N58" s="54" t="e">
        <f>VLOOKUP(M58,'Glossary of Codes'!A:B,2,FALSE)</f>
        <v>#N/A</v>
      </c>
      <c r="O58" s="139"/>
      <c r="P58" s="138"/>
      <c r="Q58" s="134"/>
      <c r="R58" s="54" t="e">
        <f>VLOOKUP(Q58,'Glossary of Codes'!A:B,2,FALSE)</f>
        <v>#N/A</v>
      </c>
      <c r="S58" s="139"/>
      <c r="T58" s="138"/>
      <c r="U58" s="134"/>
      <c r="V58" s="54" t="e">
        <f>VLOOKUP(U58,'Glossary of Codes'!A:B,2,FALSE)</f>
        <v>#N/A</v>
      </c>
      <c r="W58" s="139"/>
      <c r="X58" s="138"/>
    </row>
    <row r="59" spans="1:24" ht="19.5" customHeight="1">
      <c r="A59" s="136"/>
      <c r="B59" s="54" t="e">
        <f>VLOOKUP(A59,'Glossary of Codes'!A:B,2,FALSE)</f>
        <v>#N/A</v>
      </c>
      <c r="C59" s="132"/>
      <c r="D59" s="138"/>
      <c r="E59" s="143"/>
      <c r="F59" s="54" t="e">
        <f>VLOOKUP(E59,'Glossary of Codes'!A:B,2,FALSE)</f>
        <v>#N/A</v>
      </c>
      <c r="G59" s="147"/>
      <c r="H59" s="138"/>
      <c r="I59" s="134"/>
      <c r="J59" s="54" t="e">
        <f>VLOOKUP(I59,'Glossary of Codes'!A:B,2,FALSE)</f>
        <v>#N/A</v>
      </c>
      <c r="K59" s="139"/>
      <c r="L59" s="150"/>
      <c r="M59" s="134"/>
      <c r="N59" s="54" t="e">
        <f>VLOOKUP(M59,'Glossary of Codes'!A:B,2,FALSE)</f>
        <v>#N/A</v>
      </c>
      <c r="O59" s="139"/>
      <c r="P59" s="138"/>
      <c r="Q59" s="134"/>
      <c r="R59" s="54" t="e">
        <f>VLOOKUP(Q59,'Glossary of Codes'!A:B,2,FALSE)</f>
        <v>#N/A</v>
      </c>
      <c r="S59" s="139"/>
      <c r="T59" s="138"/>
      <c r="U59" s="134"/>
      <c r="V59" s="54" t="e">
        <f>VLOOKUP(U59,'Glossary of Codes'!A:B,2,FALSE)</f>
        <v>#N/A</v>
      </c>
      <c r="W59" s="139"/>
      <c r="X59" s="138"/>
    </row>
    <row r="60" spans="1:24" ht="19.5" customHeight="1">
      <c r="A60" s="136"/>
      <c r="B60" s="54" t="e">
        <f>VLOOKUP(A60,'Glossary of Codes'!A:B,2,FALSE)</f>
        <v>#N/A</v>
      </c>
      <c r="C60" s="132"/>
      <c r="D60" s="138"/>
      <c r="E60" s="143"/>
      <c r="F60" s="54" t="e">
        <f>VLOOKUP(E60,'Glossary of Codes'!A:B,2,FALSE)</f>
        <v>#N/A</v>
      </c>
      <c r="G60" s="147"/>
      <c r="H60" s="138"/>
      <c r="I60" s="134"/>
      <c r="J60" s="54" t="e">
        <f>VLOOKUP(I60,'Glossary of Codes'!A:B,2,FALSE)</f>
        <v>#N/A</v>
      </c>
      <c r="K60" s="139"/>
      <c r="L60" s="150"/>
      <c r="M60" s="134"/>
      <c r="N60" s="54" t="e">
        <f>VLOOKUP(M60,'Glossary of Codes'!A:B,2,FALSE)</f>
        <v>#N/A</v>
      </c>
      <c r="O60" s="139"/>
      <c r="P60" s="138"/>
      <c r="Q60" s="134"/>
      <c r="R60" s="54" t="e">
        <f>VLOOKUP(Q60,'Glossary of Codes'!A:B,2,FALSE)</f>
        <v>#N/A</v>
      </c>
      <c r="S60" s="139"/>
      <c r="T60" s="138"/>
      <c r="U60" s="134"/>
      <c r="V60" s="54" t="e">
        <f>VLOOKUP(U60,'Glossary of Codes'!A:B,2,FALSE)</f>
        <v>#N/A</v>
      </c>
      <c r="W60" s="139"/>
      <c r="X60" s="138"/>
    </row>
    <row r="61" spans="1:24" ht="19.5" customHeight="1">
      <c r="A61" s="136"/>
      <c r="B61" s="54" t="e">
        <f>VLOOKUP(A61,'Glossary of Codes'!A:B,2,FALSE)</f>
        <v>#N/A</v>
      </c>
      <c r="C61" s="132"/>
      <c r="D61" s="138"/>
      <c r="E61" s="143"/>
      <c r="F61" s="54" t="e">
        <f>VLOOKUP(E61,'Glossary of Codes'!A:B,2,FALSE)</f>
        <v>#N/A</v>
      </c>
      <c r="G61" s="147"/>
      <c r="H61" s="138"/>
      <c r="I61" s="134"/>
      <c r="J61" s="54" t="e">
        <f>VLOOKUP(I61,'Glossary of Codes'!A:B,2,FALSE)</f>
        <v>#N/A</v>
      </c>
      <c r="K61" s="139"/>
      <c r="L61" s="150"/>
      <c r="M61" s="134"/>
      <c r="N61" s="54" t="e">
        <f>VLOOKUP(M61,'Glossary of Codes'!A:B,2,FALSE)</f>
        <v>#N/A</v>
      </c>
      <c r="O61" s="139"/>
      <c r="P61" s="138"/>
      <c r="Q61" s="134"/>
      <c r="R61" s="54" t="e">
        <f>VLOOKUP(Q61,'Glossary of Codes'!A:B,2,FALSE)</f>
        <v>#N/A</v>
      </c>
      <c r="S61" s="139"/>
      <c r="T61" s="138"/>
      <c r="U61" s="134"/>
      <c r="V61" s="54" t="e">
        <f>VLOOKUP(U61,'Glossary of Codes'!A:B,2,FALSE)</f>
        <v>#N/A</v>
      </c>
      <c r="W61" s="139"/>
      <c r="X61" s="138"/>
    </row>
    <row r="62" spans="1:24" ht="19.5" customHeight="1">
      <c r="A62" s="136"/>
      <c r="B62" s="54" t="e">
        <f>VLOOKUP(A62,'Glossary of Codes'!A:B,2,FALSE)</f>
        <v>#N/A</v>
      </c>
      <c r="C62" s="132"/>
      <c r="D62" s="138"/>
      <c r="E62" s="143"/>
      <c r="F62" s="54" t="e">
        <f>VLOOKUP(E62,'Glossary of Codes'!A:B,2,FALSE)</f>
        <v>#N/A</v>
      </c>
      <c r="G62" s="147"/>
      <c r="H62" s="138"/>
      <c r="I62" s="134"/>
      <c r="J62" s="54" t="e">
        <f>VLOOKUP(I62,'Glossary of Codes'!A:B,2,FALSE)</f>
        <v>#N/A</v>
      </c>
      <c r="K62" s="139"/>
      <c r="L62" s="150"/>
      <c r="M62" s="134"/>
      <c r="N62" s="54" t="e">
        <f>VLOOKUP(M62,'Glossary of Codes'!A:B,2,FALSE)</f>
        <v>#N/A</v>
      </c>
      <c r="O62" s="139"/>
      <c r="P62" s="138"/>
      <c r="Q62" s="134"/>
      <c r="R62" s="54" t="e">
        <f>VLOOKUP(Q62,'Glossary of Codes'!A:B,2,FALSE)</f>
        <v>#N/A</v>
      </c>
      <c r="S62" s="139"/>
      <c r="T62" s="138"/>
      <c r="U62" s="134"/>
      <c r="V62" s="54" t="e">
        <f>VLOOKUP(U62,'Glossary of Codes'!A:B,2,FALSE)</f>
        <v>#N/A</v>
      </c>
      <c r="W62" s="139"/>
      <c r="X62" s="138"/>
    </row>
    <row r="63" spans="1:24" ht="19.5" customHeight="1">
      <c r="A63" s="136"/>
      <c r="B63" s="54" t="e">
        <f>VLOOKUP(A63,'Glossary of Codes'!A:B,2,FALSE)</f>
        <v>#N/A</v>
      </c>
      <c r="C63" s="132"/>
      <c r="D63" s="138"/>
      <c r="E63" s="143"/>
      <c r="F63" s="54" t="e">
        <f>VLOOKUP(E63,'Glossary of Codes'!A:B,2,FALSE)</f>
        <v>#N/A</v>
      </c>
      <c r="G63" s="147"/>
      <c r="H63" s="138"/>
      <c r="I63" s="134"/>
      <c r="J63" s="54" t="e">
        <f>VLOOKUP(I63,'Glossary of Codes'!A:B,2,FALSE)</f>
        <v>#N/A</v>
      </c>
      <c r="K63" s="139"/>
      <c r="L63" s="150"/>
      <c r="M63" s="134"/>
      <c r="N63" s="54" t="e">
        <f>VLOOKUP(M63,'Glossary of Codes'!A:B,2,FALSE)</f>
        <v>#N/A</v>
      </c>
      <c r="O63" s="139"/>
      <c r="P63" s="138"/>
      <c r="Q63" s="134"/>
      <c r="R63" s="54" t="e">
        <f>VLOOKUP(Q63,'Glossary of Codes'!A:B,2,FALSE)</f>
        <v>#N/A</v>
      </c>
      <c r="S63" s="139"/>
      <c r="T63" s="138"/>
      <c r="U63" s="134"/>
      <c r="V63" s="54" t="e">
        <f>VLOOKUP(U63,'Glossary of Codes'!A:B,2,FALSE)</f>
        <v>#N/A</v>
      </c>
      <c r="W63" s="139"/>
      <c r="X63" s="138"/>
    </row>
    <row r="64" spans="1:24" ht="19.5" customHeight="1">
      <c r="A64" s="136"/>
      <c r="B64" s="54" t="e">
        <f>VLOOKUP(A64,'Glossary of Codes'!A:B,2,FALSE)</f>
        <v>#N/A</v>
      </c>
      <c r="C64" s="132"/>
      <c r="D64" s="138"/>
      <c r="E64" s="143"/>
      <c r="F64" s="54" t="e">
        <f>VLOOKUP(E64,'Glossary of Codes'!A:B,2,FALSE)</f>
        <v>#N/A</v>
      </c>
      <c r="G64" s="147"/>
      <c r="H64" s="138"/>
      <c r="I64" s="134"/>
      <c r="J64" s="54" t="e">
        <f>VLOOKUP(I64,'Glossary of Codes'!A:B,2,FALSE)</f>
        <v>#N/A</v>
      </c>
      <c r="K64" s="139"/>
      <c r="L64" s="150"/>
      <c r="M64" s="134"/>
      <c r="N64" s="54" t="e">
        <f>VLOOKUP(M64,'Glossary of Codes'!A:B,2,FALSE)</f>
        <v>#N/A</v>
      </c>
      <c r="O64" s="139"/>
      <c r="P64" s="138"/>
      <c r="Q64" s="134"/>
      <c r="R64" s="54" t="e">
        <f>VLOOKUP(Q64,'Glossary of Codes'!A:B,2,FALSE)</f>
        <v>#N/A</v>
      </c>
      <c r="S64" s="139"/>
      <c r="T64" s="138"/>
      <c r="U64" s="134"/>
      <c r="V64" s="54" t="e">
        <f>VLOOKUP(U64,'Glossary of Codes'!A:B,2,FALSE)</f>
        <v>#N/A</v>
      </c>
      <c r="W64" s="139"/>
      <c r="X64" s="138"/>
    </row>
    <row r="65" spans="1:24" ht="19.5" customHeight="1">
      <c r="A65" s="136"/>
      <c r="B65" s="54" t="e">
        <f>VLOOKUP(A65,'Glossary of Codes'!A:B,2,FALSE)</f>
        <v>#N/A</v>
      </c>
      <c r="C65" s="132"/>
      <c r="D65" s="138"/>
      <c r="E65" s="143"/>
      <c r="F65" s="54" t="e">
        <f>VLOOKUP(E65,'Glossary of Codes'!A:B,2,FALSE)</f>
        <v>#N/A</v>
      </c>
      <c r="G65" s="147"/>
      <c r="H65" s="138"/>
      <c r="I65" s="134"/>
      <c r="J65" s="54" t="e">
        <f>VLOOKUP(I65,'Glossary of Codes'!A:B,2,FALSE)</f>
        <v>#N/A</v>
      </c>
      <c r="K65" s="139"/>
      <c r="L65" s="150"/>
      <c r="M65" s="134"/>
      <c r="N65" s="54" t="e">
        <f>VLOOKUP(M65,'Glossary of Codes'!A:B,2,FALSE)</f>
        <v>#N/A</v>
      </c>
      <c r="O65" s="139"/>
      <c r="P65" s="138"/>
      <c r="Q65" s="134"/>
      <c r="R65" s="54" t="e">
        <f>VLOOKUP(Q65,'Glossary of Codes'!A:B,2,FALSE)</f>
        <v>#N/A</v>
      </c>
      <c r="S65" s="139"/>
      <c r="T65" s="138"/>
      <c r="U65" s="134"/>
      <c r="V65" s="54" t="e">
        <f>VLOOKUP(U65,'Glossary of Codes'!A:B,2,FALSE)</f>
        <v>#N/A</v>
      </c>
      <c r="W65" s="139"/>
      <c r="X65" s="138"/>
    </row>
    <row r="66" spans="1:24" ht="19.5" customHeight="1">
      <c r="A66" s="136"/>
      <c r="B66" s="54" t="e">
        <f>VLOOKUP(A66,'Glossary of Codes'!A:B,2,FALSE)</f>
        <v>#N/A</v>
      </c>
      <c r="C66" s="132"/>
      <c r="D66" s="138"/>
      <c r="E66" s="143"/>
      <c r="F66" s="54" t="e">
        <f>VLOOKUP(E66,'Glossary of Codes'!A:B,2,FALSE)</f>
        <v>#N/A</v>
      </c>
      <c r="G66" s="147"/>
      <c r="H66" s="138"/>
      <c r="I66" s="134"/>
      <c r="J66" s="54" t="e">
        <f>VLOOKUP(I66,'Glossary of Codes'!A:B,2,FALSE)</f>
        <v>#N/A</v>
      </c>
      <c r="K66" s="139"/>
      <c r="L66" s="150"/>
      <c r="M66" s="134"/>
      <c r="N66" s="54" t="e">
        <f>VLOOKUP(M66,'Glossary of Codes'!A:B,2,FALSE)</f>
        <v>#N/A</v>
      </c>
      <c r="O66" s="139"/>
      <c r="P66" s="138"/>
      <c r="Q66" s="134"/>
      <c r="R66" s="54" t="e">
        <f>VLOOKUP(Q66,'Glossary of Codes'!A:B,2,FALSE)</f>
        <v>#N/A</v>
      </c>
      <c r="S66" s="139"/>
      <c r="T66" s="138"/>
      <c r="U66" s="134"/>
      <c r="V66" s="54" t="e">
        <f>VLOOKUP(U66,'Glossary of Codes'!A:B,2,FALSE)</f>
        <v>#N/A</v>
      </c>
      <c r="W66" s="139"/>
      <c r="X66" s="138"/>
    </row>
    <row r="67" spans="1:24" ht="19.5" customHeight="1">
      <c r="A67" s="136"/>
      <c r="B67" s="54" t="e">
        <f>VLOOKUP(A67,'Glossary of Codes'!A:B,2,FALSE)</f>
        <v>#N/A</v>
      </c>
      <c r="C67" s="132"/>
      <c r="D67" s="138"/>
      <c r="E67" s="143"/>
      <c r="F67" s="54" t="e">
        <f>VLOOKUP(E67,'Glossary of Codes'!A:B,2,FALSE)</f>
        <v>#N/A</v>
      </c>
      <c r="G67" s="147"/>
      <c r="H67" s="138"/>
      <c r="I67" s="134"/>
      <c r="J67" s="54" t="e">
        <f>VLOOKUP(I67,'Glossary of Codes'!A:B,2,FALSE)</f>
        <v>#N/A</v>
      </c>
      <c r="K67" s="139"/>
      <c r="L67" s="150"/>
      <c r="M67" s="134"/>
      <c r="N67" s="54" t="e">
        <f>VLOOKUP(M67,'Glossary of Codes'!A:B,2,FALSE)</f>
        <v>#N/A</v>
      </c>
      <c r="O67" s="139"/>
      <c r="P67" s="138"/>
      <c r="Q67" s="134"/>
      <c r="R67" s="54" t="e">
        <f>VLOOKUP(Q67,'Glossary of Codes'!A:B,2,FALSE)</f>
        <v>#N/A</v>
      </c>
      <c r="S67" s="139"/>
      <c r="T67" s="138"/>
      <c r="U67" s="134"/>
      <c r="V67" s="54" t="e">
        <f>VLOOKUP(U67,'Glossary of Codes'!A:B,2,FALSE)</f>
        <v>#N/A</v>
      </c>
      <c r="W67" s="139"/>
      <c r="X67" s="138"/>
    </row>
    <row r="68" spans="1:24" ht="19.5" customHeight="1">
      <c r="A68" s="136"/>
      <c r="B68" s="54" t="e">
        <f>VLOOKUP(A68,'Glossary of Codes'!A:B,2,FALSE)</f>
        <v>#N/A</v>
      </c>
      <c r="C68" s="132"/>
      <c r="D68" s="138"/>
      <c r="E68" s="143"/>
      <c r="F68" s="54" t="e">
        <f>VLOOKUP(E68,'Glossary of Codes'!A:B,2,FALSE)</f>
        <v>#N/A</v>
      </c>
      <c r="G68" s="147"/>
      <c r="H68" s="138"/>
      <c r="I68" s="134"/>
      <c r="J68" s="54" t="e">
        <f>VLOOKUP(I68,'Glossary of Codes'!A:B,2,FALSE)</f>
        <v>#N/A</v>
      </c>
      <c r="K68" s="139"/>
      <c r="L68" s="150"/>
      <c r="M68" s="134"/>
      <c r="N68" s="54" t="e">
        <f>VLOOKUP(M68,'Glossary of Codes'!A:B,2,FALSE)</f>
        <v>#N/A</v>
      </c>
      <c r="O68" s="139"/>
      <c r="P68" s="138"/>
      <c r="Q68" s="134"/>
      <c r="R68" s="54" t="e">
        <f>VLOOKUP(Q68,'Glossary of Codes'!A:B,2,FALSE)</f>
        <v>#N/A</v>
      </c>
      <c r="S68" s="139"/>
      <c r="T68" s="138"/>
      <c r="U68" s="134"/>
      <c r="V68" s="54" t="e">
        <f>VLOOKUP(U68,'Glossary of Codes'!A:B,2,FALSE)</f>
        <v>#N/A</v>
      </c>
      <c r="W68" s="139"/>
      <c r="X68" s="138"/>
    </row>
    <row r="69" spans="1:24" ht="19.5" customHeight="1">
      <c r="A69" s="136"/>
      <c r="B69" s="54" t="e">
        <f>VLOOKUP(A69,'Glossary of Codes'!A:B,2,FALSE)</f>
        <v>#N/A</v>
      </c>
      <c r="C69" s="132"/>
      <c r="D69" s="138"/>
      <c r="E69" s="143"/>
      <c r="F69" s="54" t="e">
        <f>VLOOKUP(E69,'Glossary of Codes'!A:B,2,FALSE)</f>
        <v>#N/A</v>
      </c>
      <c r="G69" s="147"/>
      <c r="H69" s="138"/>
      <c r="I69" s="134"/>
      <c r="J69" s="54" t="e">
        <f>VLOOKUP(I69,'Glossary of Codes'!A:B,2,FALSE)</f>
        <v>#N/A</v>
      </c>
      <c r="K69" s="139"/>
      <c r="L69" s="150"/>
      <c r="M69" s="134"/>
      <c r="N69" s="54" t="e">
        <f>VLOOKUP(M69,'Glossary of Codes'!A:B,2,FALSE)</f>
        <v>#N/A</v>
      </c>
      <c r="O69" s="139"/>
      <c r="P69" s="138"/>
      <c r="Q69" s="134"/>
      <c r="R69" s="54" t="e">
        <f>VLOOKUP(Q69,'Glossary of Codes'!A:B,2,FALSE)</f>
        <v>#N/A</v>
      </c>
      <c r="S69" s="139"/>
      <c r="T69" s="138"/>
      <c r="U69" s="134"/>
      <c r="V69" s="54" t="e">
        <f>VLOOKUP(U69,'Glossary of Codes'!A:B,2,FALSE)</f>
        <v>#N/A</v>
      </c>
      <c r="W69" s="139"/>
      <c r="X69" s="138"/>
    </row>
    <row r="70" spans="1:24" ht="19.5" customHeight="1">
      <c r="A70" s="136"/>
      <c r="B70" s="54" t="e">
        <f>VLOOKUP(A70,'Glossary of Codes'!A:B,2,FALSE)</f>
        <v>#N/A</v>
      </c>
      <c r="C70" s="132"/>
      <c r="D70" s="138"/>
      <c r="E70" s="143"/>
      <c r="F70" s="54" t="e">
        <f>VLOOKUP(E70,'Glossary of Codes'!A:B,2,FALSE)</f>
        <v>#N/A</v>
      </c>
      <c r="G70" s="147"/>
      <c r="H70" s="138"/>
      <c r="I70" s="134"/>
      <c r="J70" s="54" t="e">
        <f>VLOOKUP(I70,'Glossary of Codes'!A:B,2,FALSE)</f>
        <v>#N/A</v>
      </c>
      <c r="K70" s="139"/>
      <c r="L70" s="150"/>
      <c r="M70" s="134"/>
      <c r="N70" s="54" t="e">
        <f>VLOOKUP(M70,'Glossary of Codes'!A:B,2,FALSE)</f>
        <v>#N/A</v>
      </c>
      <c r="O70" s="139"/>
      <c r="P70" s="138"/>
      <c r="Q70" s="134"/>
      <c r="R70" s="54" t="e">
        <f>VLOOKUP(Q70,'Glossary of Codes'!A:B,2,FALSE)</f>
        <v>#N/A</v>
      </c>
      <c r="S70" s="139"/>
      <c r="T70" s="138"/>
      <c r="U70" s="134"/>
      <c r="V70" s="54" t="e">
        <f>VLOOKUP(U70,'Glossary of Codes'!A:B,2,FALSE)</f>
        <v>#N/A</v>
      </c>
      <c r="W70" s="139"/>
      <c r="X70" s="138"/>
    </row>
    <row r="71" spans="1:24" ht="19.5" customHeight="1">
      <c r="A71" s="136"/>
      <c r="B71" s="54" t="e">
        <f>VLOOKUP(A71,'Glossary of Codes'!A:B,2,FALSE)</f>
        <v>#N/A</v>
      </c>
      <c r="C71" s="132"/>
      <c r="D71" s="138"/>
      <c r="E71" s="143"/>
      <c r="F71" s="54" t="e">
        <f>VLOOKUP(E71,'Glossary of Codes'!A:B,2,FALSE)</f>
        <v>#N/A</v>
      </c>
      <c r="G71" s="147"/>
      <c r="H71" s="138"/>
      <c r="I71" s="134"/>
      <c r="J71" s="54" t="e">
        <f>VLOOKUP(I71,'Glossary of Codes'!A:B,2,FALSE)</f>
        <v>#N/A</v>
      </c>
      <c r="K71" s="139"/>
      <c r="L71" s="150"/>
      <c r="M71" s="134"/>
      <c r="N71" s="54" t="e">
        <f>VLOOKUP(M71,'Glossary of Codes'!A:B,2,FALSE)</f>
        <v>#N/A</v>
      </c>
      <c r="O71" s="139"/>
      <c r="P71" s="138"/>
      <c r="Q71" s="134"/>
      <c r="R71" s="54" t="e">
        <f>VLOOKUP(Q71,'Glossary of Codes'!A:B,2,FALSE)</f>
        <v>#N/A</v>
      </c>
      <c r="S71" s="139"/>
      <c r="T71" s="138"/>
      <c r="U71" s="134"/>
      <c r="V71" s="54" t="e">
        <f>VLOOKUP(U71,'Glossary of Codes'!A:B,2,FALSE)</f>
        <v>#N/A</v>
      </c>
      <c r="W71" s="139"/>
      <c r="X71" s="138"/>
    </row>
    <row r="72" spans="1:24" ht="19.5" customHeight="1">
      <c r="A72" s="136"/>
      <c r="B72" s="54" t="e">
        <f>VLOOKUP(A72,'Glossary of Codes'!A:B,2,FALSE)</f>
        <v>#N/A</v>
      </c>
      <c r="C72" s="132"/>
      <c r="D72" s="138"/>
      <c r="E72" s="143"/>
      <c r="F72" s="54" t="e">
        <f>VLOOKUP(E72,'Glossary of Codes'!A:B,2,FALSE)</f>
        <v>#N/A</v>
      </c>
      <c r="G72" s="147"/>
      <c r="H72" s="138"/>
      <c r="I72" s="134"/>
      <c r="J72" s="54" t="e">
        <f>VLOOKUP(I72,'Glossary of Codes'!A:B,2,FALSE)</f>
        <v>#N/A</v>
      </c>
      <c r="K72" s="139"/>
      <c r="L72" s="150"/>
      <c r="M72" s="134"/>
      <c r="N72" s="54" t="e">
        <f>VLOOKUP(M72,'Glossary of Codes'!A:B,2,FALSE)</f>
        <v>#N/A</v>
      </c>
      <c r="O72" s="139"/>
      <c r="P72" s="138"/>
      <c r="Q72" s="134"/>
      <c r="R72" s="54" t="e">
        <f>VLOOKUP(Q72,'Glossary of Codes'!A:B,2,FALSE)</f>
        <v>#N/A</v>
      </c>
      <c r="S72" s="139"/>
      <c r="T72" s="138"/>
      <c r="U72" s="134"/>
      <c r="V72" s="54" t="e">
        <f>VLOOKUP(U72,'Glossary of Codes'!A:B,2,FALSE)</f>
        <v>#N/A</v>
      </c>
      <c r="W72" s="139"/>
      <c r="X72" s="138"/>
    </row>
    <row r="73" spans="1:24" ht="19.5" customHeight="1">
      <c r="A73" s="136"/>
      <c r="B73" s="54" t="e">
        <f>VLOOKUP(A73,'Glossary of Codes'!A:B,2,FALSE)</f>
        <v>#N/A</v>
      </c>
      <c r="C73" s="132"/>
      <c r="D73" s="138"/>
      <c r="E73" s="143"/>
      <c r="F73" s="54" t="e">
        <f>VLOOKUP(E73,'Glossary of Codes'!A:B,2,FALSE)</f>
        <v>#N/A</v>
      </c>
      <c r="G73" s="147"/>
      <c r="H73" s="138"/>
      <c r="I73" s="134"/>
      <c r="J73" s="54" t="e">
        <f>VLOOKUP(I73,'Glossary of Codes'!A:B,2,FALSE)</f>
        <v>#N/A</v>
      </c>
      <c r="K73" s="139"/>
      <c r="L73" s="150"/>
      <c r="M73" s="134"/>
      <c r="N73" s="54" t="e">
        <f>VLOOKUP(M73,'Glossary of Codes'!A:B,2,FALSE)</f>
        <v>#N/A</v>
      </c>
      <c r="O73" s="139"/>
      <c r="P73" s="138"/>
      <c r="Q73" s="134"/>
      <c r="R73" s="54" t="e">
        <f>VLOOKUP(Q73,'Glossary of Codes'!A:B,2,FALSE)</f>
        <v>#N/A</v>
      </c>
      <c r="S73" s="139"/>
      <c r="T73" s="138"/>
      <c r="U73" s="134"/>
      <c r="V73" s="54" t="e">
        <f>VLOOKUP(U73,'Glossary of Codes'!A:B,2,FALSE)</f>
        <v>#N/A</v>
      </c>
      <c r="W73" s="139"/>
      <c r="X73" s="138"/>
    </row>
    <row r="74" spans="1:24" ht="19.5" customHeight="1">
      <c r="A74" s="136"/>
      <c r="B74" s="54" t="e">
        <f>VLOOKUP(A74,'Glossary of Codes'!A:B,2,FALSE)</f>
        <v>#N/A</v>
      </c>
      <c r="C74" s="132"/>
      <c r="D74" s="138"/>
      <c r="E74" s="143"/>
      <c r="F74" s="54" t="e">
        <f>VLOOKUP(E74,'Glossary of Codes'!A:B,2,FALSE)</f>
        <v>#N/A</v>
      </c>
      <c r="G74" s="147"/>
      <c r="H74" s="138"/>
      <c r="I74" s="134"/>
      <c r="J74" s="54" t="e">
        <f>VLOOKUP(I74,'Glossary of Codes'!A:B,2,FALSE)</f>
        <v>#N/A</v>
      </c>
      <c r="K74" s="139"/>
      <c r="L74" s="150"/>
      <c r="M74" s="134"/>
      <c r="N74" s="54" t="e">
        <f>VLOOKUP(M74,'Glossary of Codes'!A:B,2,FALSE)</f>
        <v>#N/A</v>
      </c>
      <c r="O74" s="139"/>
      <c r="P74" s="138"/>
      <c r="Q74" s="134"/>
      <c r="R74" s="54" t="e">
        <f>VLOOKUP(Q74,'Glossary of Codes'!A:B,2,FALSE)</f>
        <v>#N/A</v>
      </c>
      <c r="S74" s="139"/>
      <c r="T74" s="138"/>
      <c r="U74" s="134"/>
      <c r="V74" s="54" t="e">
        <f>VLOOKUP(U74,'Glossary of Codes'!A:B,2,FALSE)</f>
        <v>#N/A</v>
      </c>
      <c r="W74" s="139"/>
      <c r="X74" s="138"/>
    </row>
    <row r="75" spans="1:24" ht="19.5" customHeight="1">
      <c r="A75" s="136"/>
      <c r="B75" s="54" t="e">
        <f>VLOOKUP(A75,'Glossary of Codes'!A:B,2,FALSE)</f>
        <v>#N/A</v>
      </c>
      <c r="C75" s="132"/>
      <c r="D75" s="138"/>
      <c r="E75" s="143"/>
      <c r="F75" s="54" t="e">
        <f>VLOOKUP(E75,'Glossary of Codes'!A:B,2,FALSE)</f>
        <v>#N/A</v>
      </c>
      <c r="G75" s="147"/>
      <c r="H75" s="138"/>
      <c r="I75" s="134"/>
      <c r="J75" s="54" t="e">
        <f>VLOOKUP(I75,'Glossary of Codes'!A:B,2,FALSE)</f>
        <v>#N/A</v>
      </c>
      <c r="K75" s="139"/>
      <c r="L75" s="150"/>
      <c r="M75" s="134"/>
      <c r="N75" s="54" t="e">
        <f>VLOOKUP(M75,'Glossary of Codes'!A:B,2,FALSE)</f>
        <v>#N/A</v>
      </c>
      <c r="O75" s="139"/>
      <c r="P75" s="138"/>
      <c r="Q75" s="134"/>
      <c r="R75" s="54" t="e">
        <f>VLOOKUP(Q75,'Glossary of Codes'!A:B,2,FALSE)</f>
        <v>#N/A</v>
      </c>
      <c r="S75" s="139"/>
      <c r="T75" s="138"/>
      <c r="U75" s="134"/>
      <c r="V75" s="54" t="e">
        <f>VLOOKUP(U75,'Glossary of Codes'!A:B,2,FALSE)</f>
        <v>#N/A</v>
      </c>
      <c r="W75" s="139"/>
      <c r="X75" s="138"/>
    </row>
    <row r="76" spans="1:24" ht="19.5" customHeight="1">
      <c r="A76" s="136"/>
      <c r="B76" s="54" t="e">
        <f>VLOOKUP(A76,'Glossary of Codes'!A:B,2,FALSE)</f>
        <v>#N/A</v>
      </c>
      <c r="C76" s="132"/>
      <c r="D76" s="138"/>
      <c r="E76" s="143"/>
      <c r="F76" s="54" t="e">
        <f>VLOOKUP(E76,'Glossary of Codes'!A:B,2,FALSE)</f>
        <v>#N/A</v>
      </c>
      <c r="G76" s="147"/>
      <c r="H76" s="138"/>
      <c r="I76" s="134"/>
      <c r="J76" s="54" t="e">
        <f>VLOOKUP(I76,'Glossary of Codes'!A:B,2,FALSE)</f>
        <v>#N/A</v>
      </c>
      <c r="K76" s="139"/>
      <c r="L76" s="150"/>
      <c r="M76" s="134"/>
      <c r="N76" s="54" t="e">
        <f>VLOOKUP(M76,'Glossary of Codes'!A:B,2,FALSE)</f>
        <v>#N/A</v>
      </c>
      <c r="O76" s="139"/>
      <c r="P76" s="138"/>
      <c r="Q76" s="134"/>
      <c r="R76" s="54" t="e">
        <f>VLOOKUP(Q76,'Glossary of Codes'!A:B,2,FALSE)</f>
        <v>#N/A</v>
      </c>
      <c r="S76" s="139"/>
      <c r="T76" s="138"/>
      <c r="U76" s="134"/>
      <c r="V76" s="54" t="e">
        <f>VLOOKUP(U76,'Glossary of Codes'!A:B,2,FALSE)</f>
        <v>#N/A</v>
      </c>
      <c r="W76" s="139"/>
      <c r="X76" s="138"/>
    </row>
    <row r="77" spans="1:24" ht="19.5" customHeight="1">
      <c r="A77" s="136"/>
      <c r="B77" s="54" t="e">
        <f>VLOOKUP(A77,'Glossary of Codes'!A:B,2,FALSE)</f>
        <v>#N/A</v>
      </c>
      <c r="C77" s="132"/>
      <c r="D77" s="138"/>
      <c r="E77" s="143"/>
      <c r="F77" s="54" t="e">
        <f>VLOOKUP(E77,'Glossary of Codes'!A:B,2,FALSE)</f>
        <v>#N/A</v>
      </c>
      <c r="G77" s="147"/>
      <c r="H77" s="138"/>
      <c r="I77" s="134"/>
      <c r="J77" s="54" t="e">
        <f>VLOOKUP(I77,'Glossary of Codes'!A:B,2,FALSE)</f>
        <v>#N/A</v>
      </c>
      <c r="K77" s="139"/>
      <c r="L77" s="150"/>
      <c r="M77" s="134"/>
      <c r="N77" s="54" t="e">
        <f>VLOOKUP(M77,'Glossary of Codes'!A:B,2,FALSE)</f>
        <v>#N/A</v>
      </c>
      <c r="O77" s="139"/>
      <c r="P77" s="138"/>
      <c r="Q77" s="134"/>
      <c r="R77" s="54" t="e">
        <f>VLOOKUP(Q77,'Glossary of Codes'!A:B,2,FALSE)</f>
        <v>#N/A</v>
      </c>
      <c r="S77" s="139"/>
      <c r="T77" s="138"/>
      <c r="U77" s="134"/>
      <c r="V77" s="54" t="e">
        <f>VLOOKUP(U77,'Glossary of Codes'!A:B,2,FALSE)</f>
        <v>#N/A</v>
      </c>
      <c r="W77" s="139"/>
      <c r="X77" s="138"/>
    </row>
    <row r="78" spans="1:24" ht="19.5" customHeight="1">
      <c r="A78" s="136"/>
      <c r="B78" s="54" t="e">
        <f>VLOOKUP(A78,'Glossary of Codes'!A:B,2,FALSE)</f>
        <v>#N/A</v>
      </c>
      <c r="C78" s="132"/>
      <c r="D78" s="138"/>
      <c r="E78" s="143"/>
      <c r="F78" s="54" t="e">
        <f>VLOOKUP(E78,'Glossary of Codes'!A:B,2,FALSE)</f>
        <v>#N/A</v>
      </c>
      <c r="G78" s="147"/>
      <c r="H78" s="138"/>
      <c r="I78" s="134"/>
      <c r="J78" s="54" t="e">
        <f>VLOOKUP(I78,'Glossary of Codes'!A:B,2,FALSE)</f>
        <v>#N/A</v>
      </c>
      <c r="K78" s="139"/>
      <c r="L78" s="150"/>
      <c r="M78" s="134"/>
      <c r="N78" s="54" t="e">
        <f>VLOOKUP(M78,'Glossary of Codes'!A:B,2,FALSE)</f>
        <v>#N/A</v>
      </c>
      <c r="O78" s="139"/>
      <c r="P78" s="138"/>
      <c r="Q78" s="134"/>
      <c r="R78" s="54" t="e">
        <f>VLOOKUP(Q78,'Glossary of Codes'!A:B,2,FALSE)</f>
        <v>#N/A</v>
      </c>
      <c r="S78" s="139"/>
      <c r="T78" s="138"/>
      <c r="U78" s="134"/>
      <c r="V78" s="54" t="e">
        <f>VLOOKUP(U78,'Glossary of Codes'!A:B,2,FALSE)</f>
        <v>#N/A</v>
      </c>
      <c r="W78" s="139"/>
      <c r="X78" s="138"/>
    </row>
    <row r="79" spans="1:24" ht="19.5" customHeight="1">
      <c r="A79" s="134"/>
      <c r="B79" s="54" t="e">
        <f>VLOOKUP(A79,'Glossary of Codes'!A:B,2,FALSE)</f>
        <v>#N/A</v>
      </c>
      <c r="C79" s="132"/>
      <c r="D79" s="138"/>
      <c r="E79" s="143"/>
      <c r="F79" s="54" t="e">
        <f>VLOOKUP(E79,'Glossary of Codes'!A:B,2,FALSE)</f>
        <v>#N/A</v>
      </c>
      <c r="G79" s="147"/>
      <c r="H79" s="138"/>
      <c r="I79" s="134"/>
      <c r="J79" s="54" t="e">
        <f>VLOOKUP(I79,'Glossary of Codes'!A:B,2,FALSE)</f>
        <v>#N/A</v>
      </c>
      <c r="K79" s="139"/>
      <c r="L79" s="150"/>
      <c r="M79" s="134"/>
      <c r="N79" s="54" t="e">
        <f>VLOOKUP(M79,'Glossary of Codes'!A:B,2,FALSE)</f>
        <v>#N/A</v>
      </c>
      <c r="O79" s="139"/>
      <c r="P79" s="138"/>
      <c r="Q79" s="134"/>
      <c r="R79" s="54" t="e">
        <f>VLOOKUP(Q79,'Glossary of Codes'!A:B,2,FALSE)</f>
        <v>#N/A</v>
      </c>
      <c r="S79" s="139"/>
      <c r="T79" s="138"/>
      <c r="U79" s="134"/>
      <c r="V79" s="54" t="e">
        <f>VLOOKUP(U79,'Glossary of Codes'!A:B,2,FALSE)</f>
        <v>#N/A</v>
      </c>
      <c r="W79" s="139"/>
      <c r="X79" s="138"/>
    </row>
    <row r="80" spans="1:24" ht="19.5" customHeight="1">
      <c r="A80" s="134"/>
      <c r="B80" s="54" t="e">
        <f>VLOOKUP(A80,'Glossary of Codes'!A:B,2,FALSE)</f>
        <v>#N/A</v>
      </c>
      <c r="C80" s="132"/>
      <c r="D80" s="138"/>
      <c r="E80" s="143"/>
      <c r="F80" s="54" t="e">
        <f>VLOOKUP(E80,'Glossary of Codes'!A:B,2,FALSE)</f>
        <v>#N/A</v>
      </c>
      <c r="G80" s="147"/>
      <c r="H80" s="138"/>
      <c r="I80" s="134"/>
      <c r="J80" s="54" t="e">
        <f>VLOOKUP(I80,'Glossary of Codes'!A:B,2,FALSE)</f>
        <v>#N/A</v>
      </c>
      <c r="K80" s="139"/>
      <c r="L80" s="150"/>
      <c r="M80" s="134"/>
      <c r="N80" s="54" t="e">
        <f>VLOOKUP(M80,'Glossary of Codes'!A:B,2,FALSE)</f>
        <v>#N/A</v>
      </c>
      <c r="O80" s="139"/>
      <c r="P80" s="138"/>
      <c r="Q80" s="134"/>
      <c r="R80" s="54" t="e">
        <f>VLOOKUP(Q80,'Glossary of Codes'!A:B,2,FALSE)</f>
        <v>#N/A</v>
      </c>
      <c r="S80" s="139"/>
      <c r="T80" s="138"/>
      <c r="U80" s="134"/>
      <c r="V80" s="54" t="e">
        <f>VLOOKUP(U80,'Glossary of Codes'!A:B,2,FALSE)</f>
        <v>#N/A</v>
      </c>
      <c r="W80" s="139"/>
      <c r="X80" s="138"/>
    </row>
    <row r="81" spans="1:24" ht="19.5" customHeight="1">
      <c r="A81" s="134"/>
      <c r="B81" s="54" t="e">
        <f>VLOOKUP(A81,'Glossary of Codes'!A:B,2,FALSE)</f>
        <v>#N/A</v>
      </c>
      <c r="C81" s="132"/>
      <c r="D81" s="138"/>
      <c r="E81" s="143"/>
      <c r="F81" s="54" t="e">
        <f>VLOOKUP(E81,'Glossary of Codes'!A:B,2,FALSE)</f>
        <v>#N/A</v>
      </c>
      <c r="G81" s="147"/>
      <c r="H81" s="138"/>
      <c r="I81" s="134"/>
      <c r="J81" s="54" t="e">
        <f>VLOOKUP(I81,'Glossary of Codes'!A:B,2,FALSE)</f>
        <v>#N/A</v>
      </c>
      <c r="K81" s="139"/>
      <c r="L81" s="150"/>
      <c r="M81" s="134"/>
      <c r="N81" s="54" t="e">
        <f>VLOOKUP(M81,'Glossary of Codes'!A:B,2,FALSE)</f>
        <v>#N/A</v>
      </c>
      <c r="O81" s="139"/>
      <c r="P81" s="138"/>
      <c r="Q81" s="134"/>
      <c r="R81" s="54" t="e">
        <f>VLOOKUP(Q81,'Glossary of Codes'!A:B,2,FALSE)</f>
        <v>#N/A</v>
      </c>
      <c r="S81" s="139"/>
      <c r="T81" s="138"/>
      <c r="U81" s="134"/>
      <c r="V81" s="54" t="e">
        <f>VLOOKUP(U81,'Glossary of Codes'!A:B,2,FALSE)</f>
        <v>#N/A</v>
      </c>
      <c r="W81" s="139"/>
      <c r="X81" s="138"/>
    </row>
    <row r="82" spans="1:24" ht="19.5" customHeight="1">
      <c r="A82" s="134"/>
      <c r="B82" s="54" t="e">
        <f>VLOOKUP(A82,'Glossary of Codes'!A:B,2,FALSE)</f>
        <v>#N/A</v>
      </c>
      <c r="C82" s="132"/>
      <c r="D82" s="138"/>
      <c r="E82" s="143"/>
      <c r="F82" s="54" t="e">
        <f>VLOOKUP(E82,'Glossary of Codes'!A:B,2,FALSE)</f>
        <v>#N/A</v>
      </c>
      <c r="G82" s="147"/>
      <c r="H82" s="138"/>
      <c r="I82" s="134"/>
      <c r="J82" s="54" t="e">
        <f>VLOOKUP(I82,'Glossary of Codes'!A:B,2,FALSE)</f>
        <v>#N/A</v>
      </c>
      <c r="K82" s="139"/>
      <c r="L82" s="150"/>
      <c r="M82" s="134"/>
      <c r="N82" s="54" t="e">
        <f>VLOOKUP(M82,'Glossary of Codes'!A:B,2,FALSE)</f>
        <v>#N/A</v>
      </c>
      <c r="O82" s="139"/>
      <c r="P82" s="138"/>
      <c r="Q82" s="134"/>
      <c r="R82" s="54" t="e">
        <f>VLOOKUP(Q82,'Glossary of Codes'!A:B,2,FALSE)</f>
        <v>#N/A</v>
      </c>
      <c r="S82" s="139"/>
      <c r="T82" s="138"/>
      <c r="U82" s="134"/>
      <c r="V82" s="54" t="e">
        <f>VLOOKUP(U82,'Glossary of Codes'!A:B,2,FALSE)</f>
        <v>#N/A</v>
      </c>
      <c r="W82" s="139"/>
      <c r="X82" s="138"/>
    </row>
    <row r="83" spans="1:24" ht="19.5" customHeight="1">
      <c r="A83" s="134"/>
      <c r="B83" s="54" t="e">
        <f>VLOOKUP(A83,'Glossary of Codes'!A:B,2,FALSE)</f>
        <v>#N/A</v>
      </c>
      <c r="C83" s="132"/>
      <c r="D83" s="138"/>
      <c r="E83" s="143"/>
      <c r="F83" s="54" t="e">
        <f>VLOOKUP(E83,'Glossary of Codes'!A:B,2,FALSE)</f>
        <v>#N/A</v>
      </c>
      <c r="G83" s="147"/>
      <c r="H83" s="138"/>
      <c r="I83" s="134"/>
      <c r="J83" s="54" t="e">
        <f>VLOOKUP(I83,'Glossary of Codes'!A:B,2,FALSE)</f>
        <v>#N/A</v>
      </c>
      <c r="K83" s="139"/>
      <c r="L83" s="150"/>
      <c r="M83" s="134"/>
      <c r="N83" s="54" t="e">
        <f>VLOOKUP(M83,'Glossary of Codes'!A:B,2,FALSE)</f>
        <v>#N/A</v>
      </c>
      <c r="O83" s="139"/>
      <c r="P83" s="138"/>
      <c r="Q83" s="134"/>
      <c r="R83" s="54" t="e">
        <f>VLOOKUP(Q83,'Glossary of Codes'!A:B,2,FALSE)</f>
        <v>#N/A</v>
      </c>
      <c r="S83" s="139"/>
      <c r="T83" s="138"/>
      <c r="U83" s="134"/>
      <c r="V83" s="54" t="e">
        <f>VLOOKUP(U83,'Glossary of Codes'!A:B,2,FALSE)</f>
        <v>#N/A</v>
      </c>
      <c r="W83" s="139"/>
      <c r="X83" s="138"/>
    </row>
    <row r="84" spans="1:24" ht="19.5" customHeight="1">
      <c r="A84" s="134"/>
      <c r="B84" s="54" t="e">
        <f>VLOOKUP(A84,'Glossary of Codes'!A:B,2,FALSE)</f>
        <v>#N/A</v>
      </c>
      <c r="C84" s="132"/>
      <c r="D84" s="138"/>
      <c r="E84" s="143"/>
      <c r="F84" s="54" t="e">
        <f>VLOOKUP(E84,'Glossary of Codes'!A:B,2,FALSE)</f>
        <v>#N/A</v>
      </c>
      <c r="G84" s="147"/>
      <c r="H84" s="138"/>
      <c r="I84" s="134"/>
      <c r="J84" s="54" t="e">
        <f>VLOOKUP(I84,'Glossary of Codes'!A:B,2,FALSE)</f>
        <v>#N/A</v>
      </c>
      <c r="K84" s="139"/>
      <c r="L84" s="150"/>
      <c r="M84" s="134"/>
      <c r="N84" s="54" t="e">
        <f>VLOOKUP(M84,'Glossary of Codes'!A:B,2,FALSE)</f>
        <v>#N/A</v>
      </c>
      <c r="O84" s="139"/>
      <c r="P84" s="138"/>
      <c r="Q84" s="134"/>
      <c r="R84" s="54" t="e">
        <f>VLOOKUP(Q84,'Glossary of Codes'!A:B,2,FALSE)</f>
        <v>#N/A</v>
      </c>
      <c r="S84" s="139"/>
      <c r="T84" s="138"/>
      <c r="U84" s="134"/>
      <c r="V84" s="54" t="e">
        <f>VLOOKUP(U84,'Glossary of Codes'!A:B,2,FALSE)</f>
        <v>#N/A</v>
      </c>
      <c r="W84" s="139"/>
      <c r="X84" s="138"/>
    </row>
    <row r="85" spans="1:24" ht="19.5" customHeight="1">
      <c r="A85" s="134"/>
      <c r="B85" s="54" t="e">
        <f>VLOOKUP(A85,'Glossary of Codes'!A:B,2,FALSE)</f>
        <v>#N/A</v>
      </c>
      <c r="C85" s="132"/>
      <c r="D85" s="138"/>
      <c r="E85" s="143"/>
      <c r="F85" s="54" t="e">
        <f>VLOOKUP(E85,'Glossary of Codes'!A:B,2,FALSE)</f>
        <v>#N/A</v>
      </c>
      <c r="G85" s="147"/>
      <c r="H85" s="138"/>
      <c r="I85" s="134"/>
      <c r="J85" s="54" t="e">
        <f>VLOOKUP(I85,'Glossary of Codes'!A:B,2,FALSE)</f>
        <v>#N/A</v>
      </c>
      <c r="K85" s="139"/>
      <c r="L85" s="150"/>
      <c r="M85" s="134"/>
      <c r="N85" s="54" t="e">
        <f>VLOOKUP(M85,'Glossary of Codes'!A:B,2,FALSE)</f>
        <v>#N/A</v>
      </c>
      <c r="O85" s="139"/>
      <c r="P85" s="138"/>
      <c r="Q85" s="134"/>
      <c r="R85" s="54" t="e">
        <f>VLOOKUP(Q85,'Glossary of Codes'!A:B,2,FALSE)</f>
        <v>#N/A</v>
      </c>
      <c r="S85" s="139"/>
      <c r="T85" s="138"/>
      <c r="U85" s="134"/>
      <c r="V85" s="54" t="e">
        <f>VLOOKUP(U85,'Glossary of Codes'!A:B,2,FALSE)</f>
        <v>#N/A</v>
      </c>
      <c r="W85" s="139"/>
      <c r="X85" s="138"/>
    </row>
    <row r="86" spans="1:24" ht="19.5" customHeight="1">
      <c r="A86" s="134"/>
      <c r="B86" s="54" t="e">
        <f>VLOOKUP(A86,'Glossary of Codes'!A:B,2,FALSE)</f>
        <v>#N/A</v>
      </c>
      <c r="C86" s="132"/>
      <c r="D86" s="138"/>
      <c r="E86" s="143"/>
      <c r="F86" s="54" t="e">
        <f>VLOOKUP(E86,'Glossary of Codes'!A:B,2,FALSE)</f>
        <v>#N/A</v>
      </c>
      <c r="G86" s="147"/>
      <c r="H86" s="138"/>
      <c r="I86" s="134"/>
      <c r="J86" s="54" t="e">
        <f>VLOOKUP(I86,'Glossary of Codes'!A:B,2,FALSE)</f>
        <v>#N/A</v>
      </c>
      <c r="K86" s="139"/>
      <c r="L86" s="150"/>
      <c r="M86" s="134"/>
      <c r="N86" s="54" t="e">
        <f>VLOOKUP(M86,'Glossary of Codes'!A:B,2,FALSE)</f>
        <v>#N/A</v>
      </c>
      <c r="O86" s="139"/>
      <c r="P86" s="138"/>
      <c r="Q86" s="134"/>
      <c r="R86" s="54" t="e">
        <f>VLOOKUP(Q86,'Glossary of Codes'!A:B,2,FALSE)</f>
        <v>#N/A</v>
      </c>
      <c r="S86" s="139"/>
      <c r="T86" s="138"/>
      <c r="U86" s="134"/>
      <c r="V86" s="54" t="e">
        <f>VLOOKUP(U86,'Glossary of Codes'!A:B,2,FALSE)</f>
        <v>#N/A</v>
      </c>
      <c r="W86" s="139"/>
      <c r="X86" s="138"/>
    </row>
    <row r="87" spans="1:24" ht="19.5" customHeight="1">
      <c r="A87" s="134"/>
      <c r="B87" s="54" t="e">
        <f>VLOOKUP(A87,'Glossary of Codes'!A:B,2,FALSE)</f>
        <v>#N/A</v>
      </c>
      <c r="C87" s="132"/>
      <c r="D87" s="138"/>
      <c r="E87" s="143"/>
      <c r="F87" s="54" t="e">
        <f>VLOOKUP(E87,'Glossary of Codes'!A:B,2,FALSE)</f>
        <v>#N/A</v>
      </c>
      <c r="G87" s="147"/>
      <c r="H87" s="138"/>
      <c r="I87" s="134"/>
      <c r="J87" s="54" t="e">
        <f>VLOOKUP(I87,'Glossary of Codes'!A:B,2,FALSE)</f>
        <v>#N/A</v>
      </c>
      <c r="K87" s="139"/>
      <c r="L87" s="150"/>
      <c r="M87" s="134"/>
      <c r="N87" s="54" t="e">
        <f>VLOOKUP(M87,'Glossary of Codes'!A:B,2,FALSE)</f>
        <v>#N/A</v>
      </c>
      <c r="O87" s="139"/>
      <c r="P87" s="138"/>
      <c r="Q87" s="134"/>
      <c r="R87" s="54" t="e">
        <f>VLOOKUP(Q87,'Glossary of Codes'!A:B,2,FALSE)</f>
        <v>#N/A</v>
      </c>
      <c r="S87" s="139"/>
      <c r="T87" s="138"/>
      <c r="U87" s="134"/>
      <c r="V87" s="54" t="e">
        <f>VLOOKUP(U87,'Glossary of Codes'!A:B,2,FALSE)</f>
        <v>#N/A</v>
      </c>
      <c r="W87" s="139"/>
      <c r="X87" s="138"/>
    </row>
    <row r="88" spans="1:24" ht="19.5" customHeight="1">
      <c r="A88" s="134"/>
      <c r="B88" s="54" t="e">
        <f>VLOOKUP(A88,'Glossary of Codes'!A:B,2,FALSE)</f>
        <v>#N/A</v>
      </c>
      <c r="C88" s="132"/>
      <c r="D88" s="138"/>
      <c r="E88" s="143"/>
      <c r="F88" s="54" t="e">
        <f>VLOOKUP(E88,'Glossary of Codes'!A:B,2,FALSE)</f>
        <v>#N/A</v>
      </c>
      <c r="G88" s="147"/>
      <c r="H88" s="138"/>
      <c r="I88" s="134"/>
      <c r="J88" s="54" t="e">
        <f>VLOOKUP(I88,'Glossary of Codes'!A:B,2,FALSE)</f>
        <v>#N/A</v>
      </c>
      <c r="K88" s="139"/>
      <c r="L88" s="150"/>
      <c r="M88" s="134"/>
      <c r="N88" s="54" t="e">
        <f>VLOOKUP(M88,'Glossary of Codes'!A:B,2,FALSE)</f>
        <v>#N/A</v>
      </c>
      <c r="O88" s="139"/>
      <c r="P88" s="138"/>
      <c r="Q88" s="134"/>
      <c r="R88" s="54" t="e">
        <f>VLOOKUP(Q88,'Glossary of Codes'!A:B,2,FALSE)</f>
        <v>#N/A</v>
      </c>
      <c r="S88" s="139"/>
      <c r="T88" s="138"/>
      <c r="U88" s="134"/>
      <c r="V88" s="54" t="e">
        <f>VLOOKUP(U88,'Glossary of Codes'!A:B,2,FALSE)</f>
        <v>#N/A</v>
      </c>
      <c r="W88" s="139"/>
      <c r="X88" s="138"/>
    </row>
    <row r="89" spans="1:24" ht="19.5" customHeight="1">
      <c r="A89" s="134"/>
      <c r="B89" s="54" t="e">
        <f>VLOOKUP(A89,'Glossary of Codes'!A:B,2,FALSE)</f>
        <v>#N/A</v>
      </c>
      <c r="C89" s="132"/>
      <c r="D89" s="138"/>
      <c r="E89" s="143"/>
      <c r="F89" s="54" t="e">
        <f>VLOOKUP(E89,'Glossary of Codes'!A:B,2,FALSE)</f>
        <v>#N/A</v>
      </c>
      <c r="G89" s="147"/>
      <c r="H89" s="138"/>
      <c r="I89" s="134"/>
      <c r="J89" s="54" t="e">
        <f>VLOOKUP(I89,'Glossary of Codes'!A:B,2,FALSE)</f>
        <v>#N/A</v>
      </c>
      <c r="K89" s="139"/>
      <c r="L89" s="138"/>
      <c r="M89" s="134"/>
      <c r="N89" s="54" t="e">
        <f>VLOOKUP(M89,'Glossary of Codes'!A:B,2,FALSE)</f>
        <v>#N/A</v>
      </c>
      <c r="O89" s="139"/>
      <c r="P89" s="138"/>
      <c r="Q89" s="134"/>
      <c r="R89" s="54" t="e">
        <f>VLOOKUP(Q89,'Glossary of Codes'!A:B,2,FALSE)</f>
        <v>#N/A</v>
      </c>
      <c r="S89" s="139"/>
      <c r="T89" s="138"/>
      <c r="U89" s="134"/>
      <c r="V89" s="54" t="e">
        <f>VLOOKUP(U89,'Glossary of Codes'!A:B,2,FALSE)</f>
        <v>#N/A</v>
      </c>
      <c r="W89" s="139"/>
      <c r="X89" s="138"/>
    </row>
    <row r="90" spans="1:24" ht="19.5" customHeight="1">
      <c r="A90" s="134"/>
      <c r="B90" s="54" t="e">
        <f>VLOOKUP(A90,'Glossary of Codes'!A:B,2,FALSE)</f>
        <v>#N/A</v>
      </c>
      <c r="C90" s="132"/>
      <c r="D90" s="138"/>
      <c r="E90" s="143"/>
      <c r="F90" s="54" t="e">
        <f>VLOOKUP(E90,'Glossary of Codes'!A:B,2,FALSE)</f>
        <v>#N/A</v>
      </c>
      <c r="G90" s="147"/>
      <c r="H90" s="138"/>
      <c r="I90" s="134"/>
      <c r="J90" s="54" t="e">
        <f>VLOOKUP(I90,'Glossary of Codes'!A:B,2,FALSE)</f>
        <v>#N/A</v>
      </c>
      <c r="K90" s="139"/>
      <c r="L90" s="138"/>
      <c r="M90" s="134"/>
      <c r="N90" s="54" t="e">
        <f>VLOOKUP(M90,'Glossary of Codes'!A:B,2,FALSE)</f>
        <v>#N/A</v>
      </c>
      <c r="O90" s="139"/>
      <c r="P90" s="138"/>
      <c r="Q90" s="134"/>
      <c r="R90" s="54" t="e">
        <f>VLOOKUP(Q90,'Glossary of Codes'!A:B,2,FALSE)</f>
        <v>#N/A</v>
      </c>
      <c r="S90" s="139"/>
      <c r="T90" s="138"/>
      <c r="U90" s="134"/>
      <c r="V90" s="54" t="e">
        <f>VLOOKUP(U90,'Glossary of Codes'!A:B,2,FALSE)</f>
        <v>#N/A</v>
      </c>
      <c r="W90" s="139"/>
      <c r="X90" s="138"/>
    </row>
    <row r="91" spans="1:24" ht="19.5" customHeight="1">
      <c r="A91" s="134"/>
      <c r="B91" s="54" t="e">
        <f>VLOOKUP(A91,'Glossary of Codes'!A:B,2,FALSE)</f>
        <v>#N/A</v>
      </c>
      <c r="C91" s="132"/>
      <c r="D91" s="138"/>
      <c r="E91" s="143"/>
      <c r="F91" s="54" t="e">
        <f>VLOOKUP(E91,'Glossary of Codes'!A:B,2,FALSE)</f>
        <v>#N/A</v>
      </c>
      <c r="G91" s="147"/>
      <c r="H91" s="138"/>
      <c r="I91" s="134"/>
      <c r="J91" s="54" t="e">
        <f>VLOOKUP(I91,'Glossary of Codes'!A:B,2,FALSE)</f>
        <v>#N/A</v>
      </c>
      <c r="K91" s="139"/>
      <c r="L91" s="138"/>
      <c r="M91" s="134"/>
      <c r="N91" s="54" t="e">
        <f>VLOOKUP(M91,'Glossary of Codes'!A:B,2,FALSE)</f>
        <v>#N/A</v>
      </c>
      <c r="O91" s="139"/>
      <c r="P91" s="138"/>
      <c r="Q91" s="134"/>
      <c r="R91" s="54" t="e">
        <f>VLOOKUP(Q91,'Glossary of Codes'!A:B,2,FALSE)</f>
        <v>#N/A</v>
      </c>
      <c r="S91" s="139"/>
      <c r="T91" s="138"/>
      <c r="U91" s="134"/>
      <c r="V91" s="54" t="e">
        <f>VLOOKUP(U91,'Glossary of Codes'!A:B,2,FALSE)</f>
        <v>#N/A</v>
      </c>
      <c r="W91" s="139"/>
      <c r="X91" s="138"/>
    </row>
    <row r="92" spans="1:24" ht="19.5" customHeight="1">
      <c r="A92" s="134"/>
      <c r="B92" s="54" t="e">
        <f>VLOOKUP(A92,'Glossary of Codes'!A:B,2,FALSE)</f>
        <v>#N/A</v>
      </c>
      <c r="C92" s="132"/>
      <c r="D92" s="138"/>
      <c r="E92" s="143"/>
      <c r="F92" s="54" t="e">
        <f>VLOOKUP(E92,'Glossary of Codes'!A:B,2,FALSE)</f>
        <v>#N/A</v>
      </c>
      <c r="G92" s="147"/>
      <c r="H92" s="138"/>
      <c r="I92" s="134"/>
      <c r="J92" s="54" t="e">
        <f>VLOOKUP(I92,'Glossary of Codes'!A:B,2,FALSE)</f>
        <v>#N/A</v>
      </c>
      <c r="K92" s="139"/>
      <c r="L92" s="138"/>
      <c r="M92" s="134"/>
      <c r="N92" s="54" t="e">
        <f>VLOOKUP(M92,'Glossary of Codes'!A:B,2,FALSE)</f>
        <v>#N/A</v>
      </c>
      <c r="O92" s="139"/>
      <c r="P92" s="138"/>
      <c r="Q92" s="134"/>
      <c r="R92" s="54" t="e">
        <f>VLOOKUP(Q92,'Glossary of Codes'!A:B,2,FALSE)</f>
        <v>#N/A</v>
      </c>
      <c r="S92" s="139"/>
      <c r="T92" s="138"/>
      <c r="U92" s="134"/>
      <c r="V92" s="54" t="e">
        <f>VLOOKUP(U92,'Glossary of Codes'!A:B,2,FALSE)</f>
        <v>#N/A</v>
      </c>
      <c r="W92" s="139"/>
      <c r="X92" s="138"/>
    </row>
    <row r="93" spans="1:24" ht="19.5" customHeight="1">
      <c r="A93" s="134"/>
      <c r="B93" s="54" t="e">
        <f>VLOOKUP(A93,'Glossary of Codes'!A:B,2,FALSE)</f>
        <v>#N/A</v>
      </c>
      <c r="C93" s="132"/>
      <c r="D93" s="138"/>
      <c r="E93" s="143"/>
      <c r="F93" s="54" t="e">
        <f>VLOOKUP(E93,'Glossary of Codes'!A:B,2,FALSE)</f>
        <v>#N/A</v>
      </c>
      <c r="G93" s="147"/>
      <c r="H93" s="138"/>
      <c r="I93" s="134"/>
      <c r="J93" s="54" t="e">
        <f>VLOOKUP(I93,'Glossary of Codes'!A:B,2,FALSE)</f>
        <v>#N/A</v>
      </c>
      <c r="K93" s="139"/>
      <c r="L93" s="138"/>
      <c r="M93" s="134"/>
      <c r="N93" s="54" t="e">
        <f>VLOOKUP(M93,'Glossary of Codes'!A:B,2,FALSE)</f>
        <v>#N/A</v>
      </c>
      <c r="O93" s="139"/>
      <c r="P93" s="138"/>
      <c r="Q93" s="134"/>
      <c r="R93" s="54" t="e">
        <f>VLOOKUP(Q93,'Glossary of Codes'!A:B,2,FALSE)</f>
        <v>#N/A</v>
      </c>
      <c r="S93" s="139"/>
      <c r="T93" s="138"/>
      <c r="U93" s="134"/>
      <c r="V93" s="54" t="e">
        <f>VLOOKUP(U93,'Glossary of Codes'!A:B,2,FALSE)</f>
        <v>#N/A</v>
      </c>
      <c r="W93" s="139"/>
      <c r="X93" s="138"/>
    </row>
    <row r="94" spans="1:24" ht="19.5" customHeight="1">
      <c r="A94" s="134"/>
      <c r="B94" s="54" t="e">
        <f>VLOOKUP(A94,'Glossary of Codes'!A:B,2,FALSE)</f>
        <v>#N/A</v>
      </c>
      <c r="C94" s="132"/>
      <c r="D94" s="138"/>
      <c r="E94" s="143"/>
      <c r="F94" s="54" t="e">
        <f>VLOOKUP(E94,'Glossary of Codes'!A:B,2,FALSE)</f>
        <v>#N/A</v>
      </c>
      <c r="G94" s="147"/>
      <c r="H94" s="138"/>
      <c r="I94" s="134"/>
      <c r="J94" s="54" t="e">
        <f>VLOOKUP(I94,'Glossary of Codes'!A:B,2,FALSE)</f>
        <v>#N/A</v>
      </c>
      <c r="K94" s="139"/>
      <c r="L94" s="138"/>
      <c r="M94" s="134"/>
      <c r="N94" s="54" t="e">
        <f>VLOOKUP(M94,'Glossary of Codes'!A:B,2,FALSE)</f>
        <v>#N/A</v>
      </c>
      <c r="O94" s="139"/>
      <c r="P94" s="138"/>
      <c r="Q94" s="134"/>
      <c r="R94" s="54" t="e">
        <f>VLOOKUP(Q94,'Glossary of Codes'!A:B,2,FALSE)</f>
        <v>#N/A</v>
      </c>
      <c r="S94" s="139"/>
      <c r="T94" s="138"/>
      <c r="U94" s="134"/>
      <c r="V94" s="54" t="e">
        <f>VLOOKUP(U94,'Glossary of Codes'!A:B,2,FALSE)</f>
        <v>#N/A</v>
      </c>
      <c r="W94" s="139"/>
      <c r="X94" s="138"/>
    </row>
    <row r="95" spans="1:24" ht="19.5" customHeight="1">
      <c r="A95" s="134"/>
      <c r="B95" s="54" t="e">
        <f>VLOOKUP(A95,'Glossary of Codes'!A:B,2,FALSE)</f>
        <v>#N/A</v>
      </c>
      <c r="C95" s="132"/>
      <c r="D95" s="138"/>
      <c r="E95" s="143"/>
      <c r="F95" s="54" t="e">
        <f>VLOOKUP(E95,'Glossary of Codes'!A:B,2,FALSE)</f>
        <v>#N/A</v>
      </c>
      <c r="G95" s="147"/>
      <c r="H95" s="138"/>
      <c r="I95" s="134"/>
      <c r="J95" s="54" t="e">
        <f>VLOOKUP(I95,'Glossary of Codes'!A:B,2,FALSE)</f>
        <v>#N/A</v>
      </c>
      <c r="K95" s="139"/>
      <c r="L95" s="138"/>
      <c r="M95" s="134"/>
      <c r="N95" s="54" t="e">
        <f>VLOOKUP(M95,'Glossary of Codes'!A:B,2,FALSE)</f>
        <v>#N/A</v>
      </c>
      <c r="O95" s="139"/>
      <c r="P95" s="138"/>
      <c r="Q95" s="134"/>
      <c r="R95" s="54" t="e">
        <f>VLOOKUP(Q95,'Glossary of Codes'!A:B,2,FALSE)</f>
        <v>#N/A</v>
      </c>
      <c r="S95" s="139"/>
      <c r="T95" s="138"/>
      <c r="U95" s="134"/>
      <c r="V95" s="54" t="e">
        <f>VLOOKUP(U95,'Glossary of Codes'!A:B,2,FALSE)</f>
        <v>#N/A</v>
      </c>
      <c r="W95" s="139"/>
      <c r="X95" s="138"/>
    </row>
    <row r="96" spans="1:24" ht="19.5" customHeight="1">
      <c r="A96" s="134"/>
      <c r="B96" s="54" t="e">
        <f>VLOOKUP(A96,'Glossary of Codes'!A:B,2,FALSE)</f>
        <v>#N/A</v>
      </c>
      <c r="C96" s="132"/>
      <c r="D96" s="138"/>
      <c r="E96" s="143"/>
      <c r="F96" s="54" t="e">
        <f>VLOOKUP(E96,'Glossary of Codes'!A:B,2,FALSE)</f>
        <v>#N/A</v>
      </c>
      <c r="G96" s="147"/>
      <c r="H96" s="138"/>
      <c r="I96" s="134"/>
      <c r="J96" s="54" t="e">
        <f>VLOOKUP(I96,'Glossary of Codes'!A:B,2,FALSE)</f>
        <v>#N/A</v>
      </c>
      <c r="K96" s="139"/>
      <c r="L96" s="138"/>
      <c r="M96" s="134"/>
      <c r="N96" s="54" t="e">
        <f>VLOOKUP(M96,'Glossary of Codes'!A:B,2,FALSE)</f>
        <v>#N/A</v>
      </c>
      <c r="O96" s="139"/>
      <c r="P96" s="138"/>
      <c r="Q96" s="134"/>
      <c r="R96" s="54" t="e">
        <f>VLOOKUP(Q96,'Glossary of Codes'!A:B,2,FALSE)</f>
        <v>#N/A</v>
      </c>
      <c r="S96" s="139"/>
      <c r="T96" s="138"/>
      <c r="U96" s="134"/>
      <c r="V96" s="54" t="e">
        <f>VLOOKUP(U96,'Glossary of Codes'!A:B,2,FALSE)</f>
        <v>#N/A</v>
      </c>
      <c r="W96" s="139"/>
      <c r="X96" s="138"/>
    </row>
    <row r="97" spans="1:24" ht="19.5" customHeight="1">
      <c r="A97" s="134"/>
      <c r="B97" s="54" t="e">
        <f>VLOOKUP(A97,'Glossary of Codes'!A:B,2,FALSE)</f>
        <v>#N/A</v>
      </c>
      <c r="C97" s="132"/>
      <c r="D97" s="138"/>
      <c r="E97" s="143"/>
      <c r="F97" s="54" t="e">
        <f>VLOOKUP(E97,'Glossary of Codes'!A:B,2,FALSE)</f>
        <v>#N/A</v>
      </c>
      <c r="G97" s="147"/>
      <c r="H97" s="138"/>
      <c r="I97" s="134"/>
      <c r="J97" s="54" t="e">
        <f>VLOOKUP(I97,'Glossary of Codes'!A:B,2,FALSE)</f>
        <v>#N/A</v>
      </c>
      <c r="K97" s="139"/>
      <c r="L97" s="138"/>
      <c r="M97" s="134"/>
      <c r="N97" s="54" t="e">
        <f>VLOOKUP(M97,'Glossary of Codes'!A:B,2,FALSE)</f>
        <v>#N/A</v>
      </c>
      <c r="O97" s="139"/>
      <c r="P97" s="138"/>
      <c r="Q97" s="134"/>
      <c r="R97" s="54" t="e">
        <f>VLOOKUP(Q97,'Glossary of Codes'!A:B,2,FALSE)</f>
        <v>#N/A</v>
      </c>
      <c r="S97" s="139"/>
      <c r="T97" s="138"/>
      <c r="U97" s="134"/>
      <c r="V97" s="54" t="e">
        <f>VLOOKUP(U97,'Glossary of Codes'!A:B,2,FALSE)</f>
        <v>#N/A</v>
      </c>
      <c r="W97" s="139"/>
      <c r="X97" s="138"/>
    </row>
    <row r="98" spans="1:24" ht="19.5" customHeight="1">
      <c r="A98" s="134"/>
      <c r="B98" s="54" t="e">
        <f>VLOOKUP(A98,'Glossary of Codes'!A:B,2,FALSE)</f>
        <v>#N/A</v>
      </c>
      <c r="C98" s="132"/>
      <c r="D98" s="138"/>
      <c r="E98" s="143"/>
      <c r="F98" s="54" t="e">
        <f>VLOOKUP(E98,'Glossary of Codes'!A:B,2,FALSE)</f>
        <v>#N/A</v>
      </c>
      <c r="G98" s="147"/>
      <c r="H98" s="138"/>
      <c r="I98" s="134"/>
      <c r="J98" s="54" t="e">
        <f>VLOOKUP(I98,'Glossary of Codes'!A:B,2,FALSE)</f>
        <v>#N/A</v>
      </c>
      <c r="K98" s="139"/>
      <c r="L98" s="138"/>
      <c r="M98" s="134"/>
      <c r="N98" s="54" t="e">
        <f>VLOOKUP(M98,'Glossary of Codes'!A:B,2,FALSE)</f>
        <v>#N/A</v>
      </c>
      <c r="O98" s="139"/>
      <c r="P98" s="138"/>
      <c r="Q98" s="134"/>
      <c r="R98" s="54" t="e">
        <f>VLOOKUP(Q98,'Glossary of Codes'!A:B,2,FALSE)</f>
        <v>#N/A</v>
      </c>
      <c r="S98" s="139"/>
      <c r="T98" s="138"/>
      <c r="U98" s="134"/>
      <c r="V98" s="54" t="e">
        <f>VLOOKUP(U98,'Glossary of Codes'!A:B,2,FALSE)</f>
        <v>#N/A</v>
      </c>
      <c r="W98" s="139"/>
      <c r="X98" s="138"/>
    </row>
    <row r="99" spans="1:24" ht="19.5" customHeight="1">
      <c r="A99" s="134"/>
      <c r="B99" s="54" t="e">
        <f>VLOOKUP(A99,'Glossary of Codes'!A:B,2,FALSE)</f>
        <v>#N/A</v>
      </c>
      <c r="C99" s="132"/>
      <c r="D99" s="138"/>
      <c r="E99" s="143"/>
      <c r="F99" s="54" t="e">
        <f>VLOOKUP(E99,'Glossary of Codes'!A:B,2,FALSE)</f>
        <v>#N/A</v>
      </c>
      <c r="G99" s="147"/>
      <c r="H99" s="138"/>
      <c r="I99" s="134"/>
      <c r="J99" s="54" t="e">
        <f>VLOOKUP(I99,'Glossary of Codes'!A:B,2,FALSE)</f>
        <v>#N/A</v>
      </c>
      <c r="K99" s="139"/>
      <c r="L99" s="138"/>
      <c r="M99" s="134"/>
      <c r="N99" s="54" t="e">
        <f>VLOOKUP(M99,'Glossary of Codes'!A:B,2,FALSE)</f>
        <v>#N/A</v>
      </c>
      <c r="O99" s="139"/>
      <c r="P99" s="138"/>
      <c r="Q99" s="134"/>
      <c r="R99" s="54" t="e">
        <f>VLOOKUP(Q99,'Glossary of Codes'!A:B,2,FALSE)</f>
        <v>#N/A</v>
      </c>
      <c r="S99" s="139"/>
      <c r="T99" s="138"/>
      <c r="U99" s="134"/>
      <c r="V99" s="54" t="e">
        <f>VLOOKUP(U99,'Glossary of Codes'!A:B,2,FALSE)</f>
        <v>#N/A</v>
      </c>
      <c r="W99" s="139"/>
      <c r="X99" s="138"/>
    </row>
    <row r="100" spans="1:24" ht="19.5" customHeight="1">
      <c r="A100" s="134"/>
      <c r="B100" s="54" t="e">
        <f>VLOOKUP(A100,'Glossary of Codes'!A:B,2,FALSE)</f>
        <v>#N/A</v>
      </c>
      <c r="C100" s="132"/>
      <c r="D100" s="138"/>
      <c r="E100" s="143"/>
      <c r="F100" s="54" t="e">
        <f>VLOOKUP(E100,'Glossary of Codes'!A:B,2,FALSE)</f>
        <v>#N/A</v>
      </c>
      <c r="G100" s="147"/>
      <c r="H100" s="138"/>
      <c r="I100" s="134"/>
      <c r="J100" s="54" t="e">
        <f>VLOOKUP(I100,'Glossary of Codes'!A:B,2,FALSE)</f>
        <v>#N/A</v>
      </c>
      <c r="K100" s="139"/>
      <c r="L100" s="138"/>
      <c r="M100" s="134"/>
      <c r="N100" s="54" t="e">
        <f>VLOOKUP(M100,'Glossary of Codes'!A:B,2,FALSE)</f>
        <v>#N/A</v>
      </c>
      <c r="O100" s="139"/>
      <c r="P100" s="138"/>
      <c r="Q100" s="134"/>
      <c r="R100" s="54" t="e">
        <f>VLOOKUP(Q100,'Glossary of Codes'!A:B,2,FALSE)</f>
        <v>#N/A</v>
      </c>
      <c r="S100" s="139"/>
      <c r="T100" s="138"/>
      <c r="U100" s="134"/>
      <c r="V100" s="54" t="e">
        <f>VLOOKUP(U100,'Glossary of Codes'!A:B,2,FALSE)</f>
        <v>#N/A</v>
      </c>
      <c r="W100" s="139"/>
      <c r="X100" s="138"/>
    </row>
    <row r="101" spans="1:24" ht="19.5" customHeight="1">
      <c r="A101" s="134"/>
      <c r="B101" s="54" t="e">
        <f>VLOOKUP(A101,'Glossary of Codes'!A:B,2,FALSE)</f>
        <v>#N/A</v>
      </c>
      <c r="C101" s="132"/>
      <c r="D101" s="138"/>
      <c r="E101" s="143"/>
      <c r="F101" s="54" t="e">
        <f>VLOOKUP(E101,'Glossary of Codes'!A:B,2,FALSE)</f>
        <v>#N/A</v>
      </c>
      <c r="G101" s="147"/>
      <c r="H101" s="138"/>
      <c r="I101" s="134"/>
      <c r="J101" s="54" t="e">
        <f>VLOOKUP(I101,'Glossary of Codes'!A:B,2,FALSE)</f>
        <v>#N/A</v>
      </c>
      <c r="K101" s="139"/>
      <c r="L101" s="138"/>
      <c r="M101" s="134"/>
      <c r="N101" s="54" t="e">
        <f>VLOOKUP(M101,'Glossary of Codes'!A:B,2,FALSE)</f>
        <v>#N/A</v>
      </c>
      <c r="O101" s="139"/>
      <c r="P101" s="138"/>
      <c r="Q101" s="134"/>
      <c r="R101" s="54" t="e">
        <f>VLOOKUP(Q101,'Glossary of Codes'!A:B,2,FALSE)</f>
        <v>#N/A</v>
      </c>
      <c r="S101" s="139"/>
      <c r="T101" s="138"/>
      <c r="U101" s="134"/>
      <c r="V101" s="54" t="e">
        <f>VLOOKUP(U101,'Glossary of Codes'!A:B,2,FALSE)</f>
        <v>#N/A</v>
      </c>
      <c r="W101" s="139"/>
      <c r="X101" s="138"/>
    </row>
    <row r="102" spans="1:24" ht="19.5" customHeight="1">
      <c r="A102" s="134"/>
      <c r="B102" s="54" t="e">
        <f>VLOOKUP(A102,'Glossary of Codes'!A:B,2,FALSE)</f>
        <v>#N/A</v>
      </c>
      <c r="C102" s="132"/>
      <c r="D102" s="138"/>
      <c r="E102" s="143"/>
      <c r="F102" s="54" t="e">
        <f>VLOOKUP(E102,'Glossary of Codes'!A:B,2,FALSE)</f>
        <v>#N/A</v>
      </c>
      <c r="G102" s="147"/>
      <c r="H102" s="138"/>
      <c r="I102" s="134"/>
      <c r="J102" s="54" t="e">
        <f>VLOOKUP(I102,'Glossary of Codes'!A:B,2,FALSE)</f>
        <v>#N/A</v>
      </c>
      <c r="K102" s="139"/>
      <c r="L102" s="138"/>
      <c r="M102" s="134"/>
      <c r="N102" s="54" t="e">
        <f>VLOOKUP(M102,'Glossary of Codes'!A:B,2,FALSE)</f>
        <v>#N/A</v>
      </c>
      <c r="O102" s="139"/>
      <c r="P102" s="138"/>
      <c r="Q102" s="134"/>
      <c r="R102" s="54" t="e">
        <f>VLOOKUP(Q102,'Glossary of Codes'!A:B,2,FALSE)</f>
        <v>#N/A</v>
      </c>
      <c r="S102" s="139"/>
      <c r="T102" s="138"/>
      <c r="U102" s="134"/>
      <c r="V102" s="54" t="e">
        <f>VLOOKUP(U102,'Glossary of Codes'!A:B,2,FALSE)</f>
        <v>#N/A</v>
      </c>
      <c r="W102" s="139"/>
      <c r="X102" s="138"/>
    </row>
    <row r="103" spans="1:24" ht="19.5" customHeight="1">
      <c r="A103" s="134"/>
      <c r="B103" s="54" t="e">
        <f>VLOOKUP(A103,'Glossary of Codes'!A:B,2,FALSE)</f>
        <v>#N/A</v>
      </c>
      <c r="C103" s="132"/>
      <c r="D103" s="138"/>
      <c r="E103" s="143"/>
      <c r="F103" s="54" t="e">
        <f>VLOOKUP(E103,'Glossary of Codes'!A:B,2,FALSE)</f>
        <v>#N/A</v>
      </c>
      <c r="G103" s="147"/>
      <c r="H103" s="138"/>
      <c r="I103" s="134"/>
      <c r="J103" s="54" t="e">
        <f>VLOOKUP(I103,'Glossary of Codes'!A:B,2,FALSE)</f>
        <v>#N/A</v>
      </c>
      <c r="K103" s="139"/>
      <c r="L103" s="138"/>
      <c r="M103" s="134"/>
      <c r="N103" s="54" t="e">
        <f>VLOOKUP(M103,'Glossary of Codes'!A:B,2,FALSE)</f>
        <v>#N/A</v>
      </c>
      <c r="O103" s="139"/>
      <c r="P103" s="138"/>
      <c r="Q103" s="134"/>
      <c r="R103" s="54" t="e">
        <f>VLOOKUP(Q103,'Glossary of Codes'!A:B,2,FALSE)</f>
        <v>#N/A</v>
      </c>
      <c r="S103" s="139"/>
      <c r="T103" s="138"/>
      <c r="U103" s="134"/>
      <c r="V103" s="54" t="e">
        <f>VLOOKUP(U103,'Glossary of Codes'!A:B,2,FALSE)</f>
        <v>#N/A</v>
      </c>
      <c r="W103" s="139"/>
      <c r="X103" s="138"/>
    </row>
    <row r="104" spans="1:24" ht="19.5" customHeight="1">
      <c r="A104" s="134"/>
      <c r="B104" s="54" t="e">
        <f>VLOOKUP(A104,'Glossary of Codes'!A:B,2,FALSE)</f>
        <v>#N/A</v>
      </c>
      <c r="C104" s="132"/>
      <c r="D104" s="138"/>
      <c r="E104" s="143"/>
      <c r="F104" s="54" t="e">
        <f>VLOOKUP(E104,'Glossary of Codes'!A:B,2,FALSE)</f>
        <v>#N/A</v>
      </c>
      <c r="G104" s="147"/>
      <c r="H104" s="138"/>
      <c r="I104" s="134"/>
      <c r="J104" s="54" t="e">
        <f>VLOOKUP(I104,'Glossary of Codes'!A:B,2,FALSE)</f>
        <v>#N/A</v>
      </c>
      <c r="K104" s="139"/>
      <c r="L104" s="138"/>
      <c r="M104" s="134"/>
      <c r="N104" s="54" t="e">
        <f>VLOOKUP(M104,'Glossary of Codes'!A:B,2,FALSE)</f>
        <v>#N/A</v>
      </c>
      <c r="O104" s="139"/>
      <c r="P104" s="138"/>
      <c r="Q104" s="134"/>
      <c r="R104" s="54" t="e">
        <f>VLOOKUP(Q104,'Glossary of Codes'!A:B,2,FALSE)</f>
        <v>#N/A</v>
      </c>
      <c r="S104" s="139"/>
      <c r="T104" s="138"/>
      <c r="U104" s="134"/>
      <c r="V104" s="54" t="e">
        <f>VLOOKUP(U104,'Glossary of Codes'!A:B,2,FALSE)</f>
        <v>#N/A</v>
      </c>
      <c r="W104" s="139"/>
      <c r="X104" s="138"/>
    </row>
    <row r="105" spans="1:24" ht="19.5" customHeight="1">
      <c r="A105" s="134"/>
      <c r="B105" s="54" t="e">
        <f>VLOOKUP(A105,'Glossary of Codes'!A:B,2,FALSE)</f>
        <v>#N/A</v>
      </c>
      <c r="C105" s="132"/>
      <c r="D105" s="138"/>
      <c r="E105" s="143"/>
      <c r="F105" s="54" t="e">
        <f>VLOOKUP(E105,'Glossary of Codes'!A:B,2,FALSE)</f>
        <v>#N/A</v>
      </c>
      <c r="G105" s="147"/>
      <c r="H105" s="138"/>
      <c r="I105" s="134"/>
      <c r="J105" s="54" t="e">
        <f>VLOOKUP(I105,'Glossary of Codes'!A:B,2,FALSE)</f>
        <v>#N/A</v>
      </c>
      <c r="K105" s="139"/>
      <c r="L105" s="138"/>
      <c r="M105" s="134"/>
      <c r="N105" s="54" t="e">
        <f>VLOOKUP(M105,'Glossary of Codes'!A:B,2,FALSE)</f>
        <v>#N/A</v>
      </c>
      <c r="O105" s="139"/>
      <c r="P105" s="138"/>
      <c r="Q105" s="134"/>
      <c r="R105" s="54" t="e">
        <f>VLOOKUP(Q105,'Glossary of Codes'!A:B,2,FALSE)</f>
        <v>#N/A</v>
      </c>
      <c r="S105" s="139"/>
      <c r="T105" s="138"/>
      <c r="U105" s="134"/>
      <c r="V105" s="54" t="e">
        <f>VLOOKUP(U105,'Glossary of Codes'!A:B,2,FALSE)</f>
        <v>#N/A</v>
      </c>
      <c r="W105" s="139"/>
      <c r="X105" s="138"/>
    </row>
    <row r="106" spans="1:24" ht="19.5" customHeight="1">
      <c r="A106" s="134"/>
      <c r="B106" s="54" t="e">
        <f>VLOOKUP(A106,'Glossary of Codes'!A:B,2,FALSE)</f>
        <v>#N/A</v>
      </c>
      <c r="C106" s="132"/>
      <c r="D106" s="138"/>
      <c r="E106" s="143"/>
      <c r="F106" s="54" t="e">
        <f>VLOOKUP(E106,'Glossary of Codes'!A:B,2,FALSE)</f>
        <v>#N/A</v>
      </c>
      <c r="G106" s="147"/>
      <c r="H106" s="138"/>
      <c r="I106" s="134"/>
      <c r="J106" s="54" t="e">
        <f>VLOOKUP(I106,'Glossary of Codes'!A:B,2,FALSE)</f>
        <v>#N/A</v>
      </c>
      <c r="K106" s="139"/>
      <c r="L106" s="138"/>
      <c r="M106" s="134"/>
      <c r="N106" s="54" t="e">
        <f>VLOOKUP(M106,'Glossary of Codes'!A:B,2,FALSE)</f>
        <v>#N/A</v>
      </c>
      <c r="O106" s="139"/>
      <c r="P106" s="138"/>
      <c r="Q106" s="134"/>
      <c r="R106" s="54" t="e">
        <f>VLOOKUP(Q106,'Glossary of Codes'!A:B,2,FALSE)</f>
        <v>#N/A</v>
      </c>
      <c r="S106" s="139"/>
      <c r="T106" s="138"/>
      <c r="U106" s="134"/>
      <c r="V106" s="54" t="e">
        <f>VLOOKUP(U106,'Glossary of Codes'!A:B,2,FALSE)</f>
        <v>#N/A</v>
      </c>
      <c r="W106" s="139"/>
      <c r="X106" s="138"/>
    </row>
    <row r="107" spans="1:24" ht="19.5" customHeight="1">
      <c r="A107" s="134"/>
      <c r="B107" s="54" t="e">
        <f>VLOOKUP(A107,'Glossary of Codes'!A:B,2,FALSE)</f>
        <v>#N/A</v>
      </c>
      <c r="C107" s="132"/>
      <c r="D107" s="138"/>
      <c r="E107" s="143"/>
      <c r="F107" s="54" t="e">
        <f>VLOOKUP(E107,'Glossary of Codes'!A:B,2,FALSE)</f>
        <v>#N/A</v>
      </c>
      <c r="G107" s="147"/>
      <c r="H107" s="138"/>
      <c r="I107" s="134"/>
      <c r="J107" s="54" t="e">
        <f>VLOOKUP(I107,'Glossary of Codes'!A:B,2,FALSE)</f>
        <v>#N/A</v>
      </c>
      <c r="K107" s="139"/>
      <c r="L107" s="138"/>
      <c r="M107" s="134"/>
      <c r="N107" s="54" t="e">
        <f>VLOOKUP(M107,'Glossary of Codes'!A:B,2,FALSE)</f>
        <v>#N/A</v>
      </c>
      <c r="O107" s="139"/>
      <c r="P107" s="138"/>
      <c r="Q107" s="134"/>
      <c r="R107" s="54" t="e">
        <f>VLOOKUP(Q107,'Glossary of Codes'!A:B,2,FALSE)</f>
        <v>#N/A</v>
      </c>
      <c r="S107" s="139"/>
      <c r="T107" s="138"/>
      <c r="U107" s="134"/>
      <c r="V107" s="54" t="e">
        <f>VLOOKUP(U107,'Glossary of Codes'!A:B,2,FALSE)</f>
        <v>#N/A</v>
      </c>
      <c r="W107" s="139"/>
      <c r="X107" s="138"/>
    </row>
    <row r="108" spans="1:24" ht="19.5" customHeight="1">
      <c r="A108" s="134"/>
      <c r="B108" s="54" t="e">
        <f>VLOOKUP(A108,'Glossary of Codes'!A:B,2,FALSE)</f>
        <v>#N/A</v>
      </c>
      <c r="C108" s="132"/>
      <c r="D108" s="138"/>
      <c r="E108" s="143"/>
      <c r="F108" s="54" t="e">
        <f>VLOOKUP(E108,'Glossary of Codes'!A:B,2,FALSE)</f>
        <v>#N/A</v>
      </c>
      <c r="G108" s="147"/>
      <c r="H108" s="138"/>
      <c r="I108" s="134"/>
      <c r="J108" s="54" t="e">
        <f>VLOOKUP(I108,'Glossary of Codes'!A:B,2,FALSE)</f>
        <v>#N/A</v>
      </c>
      <c r="K108" s="139"/>
      <c r="L108" s="138"/>
      <c r="M108" s="134"/>
      <c r="N108" s="54" t="e">
        <f>VLOOKUP(M108,'Glossary of Codes'!A:B,2,FALSE)</f>
        <v>#N/A</v>
      </c>
      <c r="O108" s="139"/>
      <c r="P108" s="138"/>
      <c r="Q108" s="134"/>
      <c r="R108" s="54" t="e">
        <f>VLOOKUP(Q108,'Glossary of Codes'!A:B,2,FALSE)</f>
        <v>#N/A</v>
      </c>
      <c r="S108" s="139"/>
      <c r="T108" s="138"/>
      <c r="U108" s="134"/>
      <c r="V108" s="54" t="e">
        <f>VLOOKUP(U108,'Glossary of Codes'!A:B,2,FALSE)</f>
        <v>#N/A</v>
      </c>
      <c r="W108" s="139"/>
      <c r="X108" s="138"/>
    </row>
    <row r="109" spans="1:24" ht="19.5" customHeight="1">
      <c r="A109" s="134"/>
      <c r="B109" s="54" t="e">
        <f>VLOOKUP(A109,'Glossary of Codes'!A:B,2,FALSE)</f>
        <v>#N/A</v>
      </c>
      <c r="C109" s="132"/>
      <c r="D109" s="138"/>
      <c r="E109" s="143"/>
      <c r="F109" s="54" t="e">
        <f>VLOOKUP(E109,'Glossary of Codes'!A:B,2,FALSE)</f>
        <v>#N/A</v>
      </c>
      <c r="G109" s="147"/>
      <c r="H109" s="138"/>
      <c r="I109" s="134"/>
      <c r="J109" s="54" t="e">
        <f>VLOOKUP(I109,'Glossary of Codes'!A:B,2,FALSE)</f>
        <v>#N/A</v>
      </c>
      <c r="K109" s="139"/>
      <c r="L109" s="138"/>
      <c r="M109" s="134"/>
      <c r="N109" s="54" t="e">
        <f>VLOOKUP(M109,'Glossary of Codes'!A:B,2,FALSE)</f>
        <v>#N/A</v>
      </c>
      <c r="O109" s="139"/>
      <c r="P109" s="138"/>
      <c r="Q109" s="134"/>
      <c r="R109" s="54" t="e">
        <f>VLOOKUP(Q109,'Glossary of Codes'!A:B,2,FALSE)</f>
        <v>#N/A</v>
      </c>
      <c r="S109" s="139"/>
      <c r="T109" s="138"/>
      <c r="U109" s="134"/>
      <c r="V109" s="54" t="e">
        <f>VLOOKUP(U109,'Glossary of Codes'!A:B,2,FALSE)</f>
        <v>#N/A</v>
      </c>
      <c r="W109" s="139"/>
      <c r="X109" s="138"/>
    </row>
    <row r="110" spans="1:24" ht="19.5" customHeight="1">
      <c r="A110" s="134"/>
      <c r="B110" s="54" t="e">
        <f>VLOOKUP(A110,'Glossary of Codes'!A:B,2,FALSE)</f>
        <v>#N/A</v>
      </c>
      <c r="C110" s="132"/>
      <c r="D110" s="138"/>
      <c r="E110" s="143"/>
      <c r="F110" s="54" t="e">
        <f>VLOOKUP(E110,'Glossary of Codes'!A:B,2,FALSE)</f>
        <v>#N/A</v>
      </c>
      <c r="G110" s="147"/>
      <c r="H110" s="138"/>
      <c r="I110" s="134"/>
      <c r="J110" s="54" t="e">
        <f>VLOOKUP(I110,'Glossary of Codes'!A:B,2,FALSE)</f>
        <v>#N/A</v>
      </c>
      <c r="K110" s="139"/>
      <c r="L110" s="138"/>
      <c r="M110" s="134"/>
      <c r="N110" s="54" t="e">
        <f>VLOOKUP(M110,'Glossary of Codes'!A:B,2,FALSE)</f>
        <v>#N/A</v>
      </c>
      <c r="O110" s="139"/>
      <c r="P110" s="138"/>
      <c r="Q110" s="134"/>
      <c r="R110" s="54" t="e">
        <f>VLOOKUP(Q110,'Glossary of Codes'!A:B,2,FALSE)</f>
        <v>#N/A</v>
      </c>
      <c r="S110" s="139"/>
      <c r="T110" s="138"/>
      <c r="U110" s="134"/>
      <c r="V110" s="54" t="e">
        <f>VLOOKUP(U110,'Glossary of Codes'!A:B,2,FALSE)</f>
        <v>#N/A</v>
      </c>
      <c r="W110" s="139"/>
      <c r="X110" s="138"/>
    </row>
    <row r="111" spans="1:24" ht="19.5" customHeight="1">
      <c r="A111" s="134"/>
      <c r="B111" s="54" t="e">
        <f>VLOOKUP(A111,'Glossary of Codes'!A:B,2,FALSE)</f>
        <v>#N/A</v>
      </c>
      <c r="C111" s="132"/>
      <c r="D111" s="138"/>
      <c r="E111" s="143"/>
      <c r="F111" s="54" t="e">
        <f>VLOOKUP(E111,'Glossary of Codes'!A:B,2,FALSE)</f>
        <v>#N/A</v>
      </c>
      <c r="G111" s="147"/>
      <c r="H111" s="138"/>
      <c r="I111" s="134"/>
      <c r="J111" s="54" t="e">
        <f>VLOOKUP(I111,'Glossary of Codes'!A:B,2,FALSE)</f>
        <v>#N/A</v>
      </c>
      <c r="K111" s="139"/>
      <c r="L111" s="138"/>
      <c r="M111" s="134"/>
      <c r="N111" s="54" t="e">
        <f>VLOOKUP(M111,'Glossary of Codes'!A:B,2,FALSE)</f>
        <v>#N/A</v>
      </c>
      <c r="O111" s="139"/>
      <c r="P111" s="138"/>
      <c r="Q111" s="134"/>
      <c r="R111" s="54" t="e">
        <f>VLOOKUP(Q111,'Glossary of Codes'!A:B,2,FALSE)</f>
        <v>#N/A</v>
      </c>
      <c r="S111" s="139"/>
      <c r="T111" s="138"/>
      <c r="U111" s="134"/>
      <c r="V111" s="54" t="e">
        <f>VLOOKUP(U111,'Glossary of Codes'!A:B,2,FALSE)</f>
        <v>#N/A</v>
      </c>
      <c r="W111" s="139"/>
      <c r="X111" s="138"/>
    </row>
    <row r="112" spans="1:24" ht="19.5" customHeight="1">
      <c r="A112" s="134"/>
      <c r="B112" s="54" t="e">
        <f>VLOOKUP(A112,'Glossary of Codes'!A:B,2,FALSE)</f>
        <v>#N/A</v>
      </c>
      <c r="C112" s="132"/>
      <c r="D112" s="138"/>
      <c r="E112" s="143"/>
      <c r="F112" s="54" t="e">
        <f>VLOOKUP(E112,'Glossary of Codes'!A:B,2,FALSE)</f>
        <v>#N/A</v>
      </c>
      <c r="G112" s="147"/>
      <c r="H112" s="138"/>
      <c r="I112" s="134"/>
      <c r="J112" s="54" t="e">
        <f>VLOOKUP(I112,'Glossary of Codes'!A:B,2,FALSE)</f>
        <v>#N/A</v>
      </c>
      <c r="K112" s="139"/>
      <c r="L112" s="138"/>
      <c r="M112" s="134"/>
      <c r="N112" s="54" t="e">
        <f>VLOOKUP(M112,'Glossary of Codes'!A:B,2,FALSE)</f>
        <v>#N/A</v>
      </c>
      <c r="O112" s="139"/>
      <c r="P112" s="138"/>
      <c r="Q112" s="134"/>
      <c r="R112" s="54" t="e">
        <f>VLOOKUP(Q112,'Glossary of Codes'!A:B,2,FALSE)</f>
        <v>#N/A</v>
      </c>
      <c r="S112" s="139"/>
      <c r="T112" s="138"/>
      <c r="U112" s="134"/>
      <c r="V112" s="54" t="e">
        <f>VLOOKUP(U112,'Glossary of Codes'!A:B,2,FALSE)</f>
        <v>#N/A</v>
      </c>
      <c r="W112" s="139"/>
      <c r="X112" s="138"/>
    </row>
    <row r="113" spans="1:24" ht="19.5" customHeight="1">
      <c r="A113" s="134"/>
      <c r="B113" s="54" t="e">
        <f>VLOOKUP(A113,'Glossary of Codes'!A:B,2,FALSE)</f>
        <v>#N/A</v>
      </c>
      <c r="C113" s="132"/>
      <c r="D113" s="138"/>
      <c r="E113" s="143"/>
      <c r="F113" s="54" t="e">
        <f>VLOOKUP(E113,'Glossary of Codes'!A:B,2,FALSE)</f>
        <v>#N/A</v>
      </c>
      <c r="G113" s="147"/>
      <c r="H113" s="138"/>
      <c r="I113" s="134"/>
      <c r="J113" s="54" t="e">
        <f>VLOOKUP(I113,'Glossary of Codes'!A:B,2,FALSE)</f>
        <v>#N/A</v>
      </c>
      <c r="K113" s="139"/>
      <c r="L113" s="138"/>
      <c r="M113" s="134"/>
      <c r="N113" s="54" t="e">
        <f>VLOOKUP(M113,'Glossary of Codes'!A:B,2,FALSE)</f>
        <v>#N/A</v>
      </c>
      <c r="O113" s="139"/>
      <c r="P113" s="138"/>
      <c r="Q113" s="134"/>
      <c r="R113" s="54" t="e">
        <f>VLOOKUP(Q113,'Glossary of Codes'!A:B,2,FALSE)</f>
        <v>#N/A</v>
      </c>
      <c r="S113" s="139"/>
      <c r="T113" s="138"/>
      <c r="U113" s="134"/>
      <c r="V113" s="54" t="e">
        <f>VLOOKUP(U113,'Glossary of Codes'!A:B,2,FALSE)</f>
        <v>#N/A</v>
      </c>
      <c r="W113" s="139"/>
      <c r="X113" s="138"/>
    </row>
    <row r="114" spans="1:24" ht="19.5" customHeight="1">
      <c r="A114" s="134"/>
      <c r="B114" s="54" t="e">
        <f>VLOOKUP(A114,'Glossary of Codes'!A:B,2,FALSE)</f>
        <v>#N/A</v>
      </c>
      <c r="C114" s="132"/>
      <c r="D114" s="138"/>
      <c r="E114" s="143"/>
      <c r="F114" s="54" t="e">
        <f>VLOOKUP(E114,'Glossary of Codes'!A:B,2,FALSE)</f>
        <v>#N/A</v>
      </c>
      <c r="G114" s="147"/>
      <c r="H114" s="138"/>
      <c r="I114" s="134"/>
      <c r="J114" s="54" t="e">
        <f>VLOOKUP(I114,'Glossary of Codes'!A:B,2,FALSE)</f>
        <v>#N/A</v>
      </c>
      <c r="K114" s="139"/>
      <c r="L114" s="138"/>
      <c r="M114" s="134"/>
      <c r="N114" s="54" t="e">
        <f>VLOOKUP(M114,'Glossary of Codes'!A:B,2,FALSE)</f>
        <v>#N/A</v>
      </c>
      <c r="O114" s="139"/>
      <c r="P114" s="138"/>
      <c r="Q114" s="134"/>
      <c r="R114" s="54" t="e">
        <f>VLOOKUP(Q114,'Glossary of Codes'!A:B,2,FALSE)</f>
        <v>#N/A</v>
      </c>
      <c r="S114" s="139"/>
      <c r="T114" s="138"/>
      <c r="U114" s="134"/>
      <c r="V114" s="54" t="e">
        <f>VLOOKUP(U114,'Glossary of Codes'!A:B,2,FALSE)</f>
        <v>#N/A</v>
      </c>
      <c r="W114" s="139"/>
      <c r="X114" s="138"/>
    </row>
    <row r="115" spans="1:24" ht="19.5" customHeight="1">
      <c r="A115" s="134"/>
      <c r="B115" s="54" t="e">
        <f>VLOOKUP(A115,'Glossary of Codes'!A:B,2,FALSE)</f>
        <v>#N/A</v>
      </c>
      <c r="C115" s="132"/>
      <c r="D115" s="138"/>
      <c r="E115" s="143"/>
      <c r="F115" s="54" t="e">
        <f>VLOOKUP(E115,'Glossary of Codes'!A:B,2,FALSE)</f>
        <v>#N/A</v>
      </c>
      <c r="G115" s="147"/>
      <c r="H115" s="138"/>
      <c r="I115" s="134"/>
      <c r="J115" s="54" t="e">
        <f>VLOOKUP(I115,'Glossary of Codes'!A:B,2,FALSE)</f>
        <v>#N/A</v>
      </c>
      <c r="K115" s="139"/>
      <c r="L115" s="138"/>
      <c r="M115" s="134"/>
      <c r="N115" s="54" t="e">
        <f>VLOOKUP(M115,'Glossary of Codes'!A:B,2,FALSE)</f>
        <v>#N/A</v>
      </c>
      <c r="O115" s="139"/>
      <c r="P115" s="138"/>
      <c r="Q115" s="134"/>
      <c r="R115" s="54" t="e">
        <f>VLOOKUP(Q115,'Glossary of Codes'!A:B,2,FALSE)</f>
        <v>#N/A</v>
      </c>
      <c r="S115" s="139"/>
      <c r="T115" s="138"/>
      <c r="U115" s="134"/>
      <c r="V115" s="54" t="e">
        <f>VLOOKUP(U115,'Glossary of Codes'!A:B,2,FALSE)</f>
        <v>#N/A</v>
      </c>
      <c r="W115" s="139"/>
      <c r="X115" s="138"/>
    </row>
    <row r="116" spans="1:24" ht="19.5" customHeight="1">
      <c r="A116" s="134"/>
      <c r="B116" s="54" t="e">
        <f>VLOOKUP(A116,'Glossary of Codes'!A:B,2,FALSE)</f>
        <v>#N/A</v>
      </c>
      <c r="C116" s="132"/>
      <c r="D116" s="138"/>
      <c r="E116" s="143"/>
      <c r="F116" s="54" t="e">
        <f>VLOOKUP(E116,'Glossary of Codes'!A:B,2,FALSE)</f>
        <v>#N/A</v>
      </c>
      <c r="G116" s="147"/>
      <c r="H116" s="138"/>
      <c r="I116" s="134"/>
      <c r="J116" s="54" t="e">
        <f>VLOOKUP(I116,'Glossary of Codes'!A:B,2,FALSE)</f>
        <v>#N/A</v>
      </c>
      <c r="K116" s="139"/>
      <c r="L116" s="138"/>
      <c r="M116" s="134"/>
      <c r="N116" s="54" t="e">
        <f>VLOOKUP(M116,'Glossary of Codes'!A:B,2,FALSE)</f>
        <v>#N/A</v>
      </c>
      <c r="O116" s="139"/>
      <c r="P116" s="138"/>
      <c r="Q116" s="134"/>
      <c r="R116" s="54" t="e">
        <f>VLOOKUP(Q116,'Glossary of Codes'!A:B,2,FALSE)</f>
        <v>#N/A</v>
      </c>
      <c r="S116" s="139"/>
      <c r="T116" s="138"/>
      <c r="U116" s="134"/>
      <c r="V116" s="54" t="e">
        <f>VLOOKUP(U116,'Glossary of Codes'!A:B,2,FALSE)</f>
        <v>#N/A</v>
      </c>
      <c r="W116" s="139"/>
      <c r="X116" s="138"/>
    </row>
    <row r="117" spans="1:24" ht="19.5" customHeight="1">
      <c r="A117" s="134"/>
      <c r="B117" s="54" t="e">
        <f>VLOOKUP(A117,'Glossary of Codes'!A:B,2,FALSE)</f>
        <v>#N/A</v>
      </c>
      <c r="C117" s="132"/>
      <c r="D117" s="138"/>
      <c r="E117" s="143"/>
      <c r="F117" s="54" t="e">
        <f>VLOOKUP(E117,'Glossary of Codes'!A:B,2,FALSE)</f>
        <v>#N/A</v>
      </c>
      <c r="G117" s="147"/>
      <c r="H117" s="138"/>
      <c r="I117" s="134"/>
      <c r="J117" s="54" t="e">
        <f>VLOOKUP(I117,'Glossary of Codes'!A:B,2,FALSE)</f>
        <v>#N/A</v>
      </c>
      <c r="K117" s="139"/>
      <c r="L117" s="138"/>
      <c r="M117" s="134"/>
      <c r="N117" s="54" t="e">
        <f>VLOOKUP(M117,'Glossary of Codes'!A:B,2,FALSE)</f>
        <v>#N/A</v>
      </c>
      <c r="O117" s="139"/>
      <c r="P117" s="138"/>
      <c r="Q117" s="134"/>
      <c r="R117" s="54" t="e">
        <f>VLOOKUP(Q117,'Glossary of Codes'!A:B,2,FALSE)</f>
        <v>#N/A</v>
      </c>
      <c r="S117" s="139"/>
      <c r="T117" s="138"/>
      <c r="U117" s="134"/>
      <c r="V117" s="54" t="e">
        <f>VLOOKUP(U117,'Glossary of Codes'!A:B,2,FALSE)</f>
        <v>#N/A</v>
      </c>
      <c r="W117" s="139"/>
      <c r="X117" s="138"/>
    </row>
    <row r="118" spans="1:24" ht="19.5" customHeight="1">
      <c r="A118" s="134"/>
      <c r="B118" s="54" t="e">
        <f>VLOOKUP(A118,'Glossary of Codes'!A:B,2,FALSE)</f>
        <v>#N/A</v>
      </c>
      <c r="C118" s="132"/>
      <c r="D118" s="138"/>
      <c r="E118" s="143"/>
      <c r="F118" s="54" t="e">
        <f>VLOOKUP(E118,'Glossary of Codes'!A:B,2,FALSE)</f>
        <v>#N/A</v>
      </c>
      <c r="G118" s="147"/>
      <c r="H118" s="138"/>
      <c r="I118" s="134"/>
      <c r="J118" s="54" t="e">
        <f>VLOOKUP(I118,'Glossary of Codes'!A:B,2,FALSE)</f>
        <v>#N/A</v>
      </c>
      <c r="K118" s="139"/>
      <c r="L118" s="138"/>
      <c r="M118" s="134"/>
      <c r="N118" s="54" t="e">
        <f>VLOOKUP(M118,'Glossary of Codes'!A:B,2,FALSE)</f>
        <v>#N/A</v>
      </c>
      <c r="O118" s="139"/>
      <c r="P118" s="138"/>
      <c r="Q118" s="134"/>
      <c r="R118" s="54" t="e">
        <f>VLOOKUP(Q118,'Glossary of Codes'!A:B,2,FALSE)</f>
        <v>#N/A</v>
      </c>
      <c r="S118" s="139"/>
      <c r="T118" s="138"/>
      <c r="U118" s="134"/>
      <c r="V118" s="54" t="e">
        <f>VLOOKUP(U118,'Glossary of Codes'!A:B,2,FALSE)</f>
        <v>#N/A</v>
      </c>
      <c r="W118" s="139"/>
      <c r="X118" s="138"/>
    </row>
    <row r="119" spans="1:24" ht="19.5" customHeight="1">
      <c r="A119" s="134"/>
      <c r="B119" s="54" t="e">
        <f>VLOOKUP(A119,'Glossary of Codes'!A:B,2,FALSE)</f>
        <v>#N/A</v>
      </c>
      <c r="C119" s="132"/>
      <c r="D119" s="138"/>
      <c r="E119" s="143"/>
      <c r="F119" s="54" t="e">
        <f>VLOOKUP(E119,'Glossary of Codes'!A:B,2,FALSE)</f>
        <v>#N/A</v>
      </c>
      <c r="G119" s="147"/>
      <c r="H119" s="138"/>
      <c r="I119" s="134"/>
      <c r="J119" s="54" t="e">
        <f>VLOOKUP(I119,'Glossary of Codes'!A:B,2,FALSE)</f>
        <v>#N/A</v>
      </c>
      <c r="K119" s="139"/>
      <c r="L119" s="138"/>
      <c r="M119" s="134"/>
      <c r="N119" s="54" t="e">
        <f>VLOOKUP(M119,'Glossary of Codes'!A:B,2,FALSE)</f>
        <v>#N/A</v>
      </c>
      <c r="O119" s="139"/>
      <c r="P119" s="138"/>
      <c r="Q119" s="134"/>
      <c r="R119" s="54" t="e">
        <f>VLOOKUP(Q119,'Glossary of Codes'!A:B,2,FALSE)</f>
        <v>#N/A</v>
      </c>
      <c r="S119" s="139"/>
      <c r="T119" s="138"/>
      <c r="U119" s="134"/>
      <c r="V119" s="54" t="e">
        <f>VLOOKUP(U119,'Glossary of Codes'!A:B,2,FALSE)</f>
        <v>#N/A</v>
      </c>
      <c r="W119" s="139"/>
      <c r="X119" s="138"/>
    </row>
    <row r="120" spans="1:24" ht="19.5" customHeight="1">
      <c r="A120" s="134"/>
      <c r="B120" s="54" t="e">
        <f>VLOOKUP(A120,'Glossary of Codes'!A:B,2,FALSE)</f>
        <v>#N/A</v>
      </c>
      <c r="C120" s="132"/>
      <c r="D120" s="138"/>
      <c r="E120" s="143"/>
      <c r="F120" s="54" t="e">
        <f>VLOOKUP(E120,'Glossary of Codes'!A:B,2,FALSE)</f>
        <v>#N/A</v>
      </c>
      <c r="G120" s="147"/>
      <c r="H120" s="138"/>
      <c r="I120" s="134"/>
      <c r="J120" s="54" t="e">
        <f>VLOOKUP(I120,'Glossary of Codes'!A:B,2,FALSE)</f>
        <v>#N/A</v>
      </c>
      <c r="K120" s="139"/>
      <c r="L120" s="138"/>
      <c r="M120" s="134"/>
      <c r="N120" s="54" t="e">
        <f>VLOOKUP(M120,'Glossary of Codes'!A:B,2,FALSE)</f>
        <v>#N/A</v>
      </c>
      <c r="O120" s="139"/>
      <c r="P120" s="138"/>
      <c r="Q120" s="134"/>
      <c r="R120" s="54" t="e">
        <f>VLOOKUP(Q120,'Glossary of Codes'!A:B,2,FALSE)</f>
        <v>#N/A</v>
      </c>
      <c r="S120" s="139"/>
      <c r="T120" s="138"/>
      <c r="U120" s="134"/>
      <c r="V120" s="54" t="e">
        <f>VLOOKUP(U120,'Glossary of Codes'!A:B,2,FALSE)</f>
        <v>#N/A</v>
      </c>
      <c r="W120" s="139"/>
      <c r="X120" s="138"/>
    </row>
    <row r="121" spans="1:24" ht="19.5" customHeight="1">
      <c r="A121" s="134"/>
      <c r="B121" s="54" t="e">
        <f>VLOOKUP(A121,'Glossary of Codes'!A:B,2,FALSE)</f>
        <v>#N/A</v>
      </c>
      <c r="C121" s="132"/>
      <c r="D121" s="138"/>
      <c r="E121" s="143"/>
      <c r="F121" s="54" t="e">
        <f>VLOOKUP(E121,'Glossary of Codes'!A:B,2,FALSE)</f>
        <v>#N/A</v>
      </c>
      <c r="G121" s="147"/>
      <c r="H121" s="138"/>
      <c r="I121" s="134"/>
      <c r="J121" s="54" t="e">
        <f>VLOOKUP(I121,'Glossary of Codes'!A:B,2,FALSE)</f>
        <v>#N/A</v>
      </c>
      <c r="K121" s="139"/>
      <c r="L121" s="138"/>
      <c r="M121" s="134"/>
      <c r="N121" s="54" t="e">
        <f>VLOOKUP(M121,'Glossary of Codes'!A:B,2,FALSE)</f>
        <v>#N/A</v>
      </c>
      <c r="O121" s="139"/>
      <c r="P121" s="138"/>
      <c r="Q121" s="134"/>
      <c r="R121" s="54" t="e">
        <f>VLOOKUP(Q121,'Glossary of Codes'!A:B,2,FALSE)</f>
        <v>#N/A</v>
      </c>
      <c r="S121" s="139"/>
      <c r="T121" s="138"/>
      <c r="U121" s="134"/>
      <c r="V121" s="54" t="e">
        <f>VLOOKUP(U121,'Glossary of Codes'!A:B,2,FALSE)</f>
        <v>#N/A</v>
      </c>
      <c r="W121" s="139"/>
      <c r="X121" s="138"/>
    </row>
    <row r="122" spans="1:24" ht="19.5" customHeight="1">
      <c r="A122" s="134"/>
      <c r="B122" s="54" t="e">
        <f>VLOOKUP(A122,'Glossary of Codes'!A:B,2,FALSE)</f>
        <v>#N/A</v>
      </c>
      <c r="C122" s="132"/>
      <c r="D122" s="138"/>
      <c r="E122" s="143"/>
      <c r="F122" s="54" t="e">
        <f>VLOOKUP(E122,'Glossary of Codes'!A:B,2,FALSE)</f>
        <v>#N/A</v>
      </c>
      <c r="G122" s="147"/>
      <c r="H122" s="138"/>
      <c r="I122" s="134"/>
      <c r="J122" s="54" t="e">
        <f>VLOOKUP(I122,'Glossary of Codes'!A:B,2,FALSE)</f>
        <v>#N/A</v>
      </c>
      <c r="K122" s="139"/>
      <c r="L122" s="138"/>
      <c r="M122" s="134"/>
      <c r="N122" s="54" t="e">
        <f>VLOOKUP(M122,'Glossary of Codes'!A:B,2,FALSE)</f>
        <v>#N/A</v>
      </c>
      <c r="O122" s="139"/>
      <c r="P122" s="138"/>
      <c r="Q122" s="134"/>
      <c r="R122" s="54" t="e">
        <f>VLOOKUP(Q122,'Glossary of Codes'!A:B,2,FALSE)</f>
        <v>#N/A</v>
      </c>
      <c r="S122" s="139"/>
      <c r="T122" s="138"/>
      <c r="U122" s="134"/>
      <c r="V122" s="54" t="e">
        <f>VLOOKUP(U122,'Glossary of Codes'!A:B,2,FALSE)</f>
        <v>#N/A</v>
      </c>
      <c r="W122" s="139"/>
      <c r="X122" s="138"/>
    </row>
    <row r="123" spans="1:24" ht="19.5" customHeight="1">
      <c r="A123" s="134"/>
      <c r="B123" s="54" t="e">
        <f>VLOOKUP(A123,'Glossary of Codes'!A:B,2,FALSE)</f>
        <v>#N/A</v>
      </c>
      <c r="C123" s="132"/>
      <c r="D123" s="138"/>
      <c r="E123" s="143"/>
      <c r="F123" s="54" t="e">
        <f>VLOOKUP(E123,'Glossary of Codes'!A:B,2,FALSE)</f>
        <v>#N/A</v>
      </c>
      <c r="G123" s="147"/>
      <c r="H123" s="138"/>
      <c r="I123" s="134"/>
      <c r="J123" s="54" t="e">
        <f>VLOOKUP(I123,'Glossary of Codes'!A:B,2,FALSE)</f>
        <v>#N/A</v>
      </c>
      <c r="K123" s="139"/>
      <c r="L123" s="138"/>
      <c r="M123" s="134"/>
      <c r="N123" s="54" t="e">
        <f>VLOOKUP(M123,'Glossary of Codes'!A:B,2,FALSE)</f>
        <v>#N/A</v>
      </c>
      <c r="O123" s="139"/>
      <c r="P123" s="138"/>
      <c r="Q123" s="134"/>
      <c r="R123" s="54" t="e">
        <f>VLOOKUP(Q123,'Glossary of Codes'!A:B,2,FALSE)</f>
        <v>#N/A</v>
      </c>
      <c r="S123" s="139"/>
      <c r="T123" s="138"/>
      <c r="U123" s="134"/>
      <c r="V123" s="54" t="e">
        <f>VLOOKUP(U123,'Glossary of Codes'!A:B,2,FALSE)</f>
        <v>#N/A</v>
      </c>
      <c r="W123" s="139"/>
      <c r="X123" s="138"/>
    </row>
    <row r="124" spans="1:24" ht="19.5" customHeight="1">
      <c r="A124" s="134"/>
      <c r="B124" s="54" t="e">
        <f>VLOOKUP(A124,'Glossary of Codes'!A:B,2,FALSE)</f>
        <v>#N/A</v>
      </c>
      <c r="C124" s="132"/>
      <c r="D124" s="138"/>
      <c r="E124" s="143"/>
      <c r="F124" s="54" t="e">
        <f>VLOOKUP(E124,'Glossary of Codes'!A:B,2,FALSE)</f>
        <v>#N/A</v>
      </c>
      <c r="G124" s="147"/>
      <c r="H124" s="138"/>
      <c r="I124" s="134"/>
      <c r="J124" s="54" t="e">
        <f>VLOOKUP(I124,'Glossary of Codes'!A:B,2,FALSE)</f>
        <v>#N/A</v>
      </c>
      <c r="K124" s="139"/>
      <c r="L124" s="138"/>
      <c r="M124" s="134"/>
      <c r="N124" s="54" t="e">
        <f>VLOOKUP(M124,'Glossary of Codes'!A:B,2,FALSE)</f>
        <v>#N/A</v>
      </c>
      <c r="O124" s="139"/>
      <c r="P124" s="138"/>
      <c r="Q124" s="134"/>
      <c r="R124" s="54" t="e">
        <f>VLOOKUP(Q124,'Glossary of Codes'!A:B,2,FALSE)</f>
        <v>#N/A</v>
      </c>
      <c r="S124" s="139"/>
      <c r="T124" s="138"/>
      <c r="U124" s="134"/>
      <c r="V124" s="54" t="e">
        <f>VLOOKUP(U124,'Glossary of Codes'!A:B,2,FALSE)</f>
        <v>#N/A</v>
      </c>
      <c r="W124" s="139"/>
      <c r="X124" s="138"/>
    </row>
    <row r="125" spans="1:24" ht="19.5" customHeight="1">
      <c r="A125" s="134"/>
      <c r="B125" s="54" t="e">
        <f>VLOOKUP(A125,'Glossary of Codes'!A:B,2,FALSE)</f>
        <v>#N/A</v>
      </c>
      <c r="C125" s="132"/>
      <c r="D125" s="138"/>
      <c r="E125" s="143"/>
      <c r="F125" s="54" t="e">
        <f>VLOOKUP(E125,'Glossary of Codes'!A:B,2,FALSE)</f>
        <v>#N/A</v>
      </c>
      <c r="G125" s="147"/>
      <c r="H125" s="138"/>
      <c r="I125" s="134"/>
      <c r="J125" s="54" t="e">
        <f>VLOOKUP(I125,'Glossary of Codes'!A:B,2,FALSE)</f>
        <v>#N/A</v>
      </c>
      <c r="K125" s="139"/>
      <c r="L125" s="138"/>
      <c r="M125" s="134"/>
      <c r="N125" s="54" t="e">
        <f>VLOOKUP(M125,'Glossary of Codes'!A:B,2,FALSE)</f>
        <v>#N/A</v>
      </c>
      <c r="O125" s="139"/>
      <c r="P125" s="138"/>
      <c r="Q125" s="134"/>
      <c r="R125" s="54" t="e">
        <f>VLOOKUP(Q125,'Glossary of Codes'!A:B,2,FALSE)</f>
        <v>#N/A</v>
      </c>
      <c r="S125" s="139"/>
      <c r="T125" s="138"/>
      <c r="U125" s="134"/>
      <c r="V125" s="54" t="e">
        <f>VLOOKUP(U125,'Glossary of Codes'!A:B,2,FALSE)</f>
        <v>#N/A</v>
      </c>
      <c r="W125" s="139"/>
      <c r="X125" s="138"/>
    </row>
    <row r="126" spans="1:24" ht="19.5" customHeight="1">
      <c r="A126" s="134"/>
      <c r="B126" s="54" t="e">
        <f>VLOOKUP(A126,'Glossary of Codes'!A:B,2,FALSE)</f>
        <v>#N/A</v>
      </c>
      <c r="C126" s="132"/>
      <c r="D126" s="138"/>
      <c r="E126" s="143"/>
      <c r="F126" s="54" t="e">
        <f>VLOOKUP(E126,'Glossary of Codes'!A:B,2,FALSE)</f>
        <v>#N/A</v>
      </c>
      <c r="G126" s="147"/>
      <c r="H126" s="138"/>
      <c r="I126" s="134"/>
      <c r="J126" s="54" t="e">
        <f>VLOOKUP(I126,'Glossary of Codes'!A:B,2,FALSE)</f>
        <v>#N/A</v>
      </c>
      <c r="K126" s="139"/>
      <c r="L126" s="138"/>
      <c r="M126" s="134"/>
      <c r="N126" s="54" t="e">
        <f>VLOOKUP(M126,'Glossary of Codes'!A:B,2,FALSE)</f>
        <v>#N/A</v>
      </c>
      <c r="O126" s="139"/>
      <c r="P126" s="138"/>
      <c r="Q126" s="134"/>
      <c r="R126" s="54" t="e">
        <f>VLOOKUP(Q126,'Glossary of Codes'!A:B,2,FALSE)</f>
        <v>#N/A</v>
      </c>
      <c r="S126" s="139"/>
      <c r="T126" s="138"/>
      <c r="U126" s="134"/>
      <c r="V126" s="54" t="e">
        <f>VLOOKUP(U126,'Glossary of Codes'!A:B,2,FALSE)</f>
        <v>#N/A</v>
      </c>
      <c r="W126" s="139"/>
      <c r="X126" s="138"/>
    </row>
    <row r="127" spans="1:24" ht="19.5" customHeight="1">
      <c r="A127" s="134"/>
      <c r="B127" s="54" t="e">
        <f>VLOOKUP(A127,'Glossary of Codes'!A:B,2,FALSE)</f>
        <v>#N/A</v>
      </c>
      <c r="C127" s="132"/>
      <c r="D127" s="138"/>
      <c r="E127" s="143"/>
      <c r="F127" s="54" t="e">
        <f>VLOOKUP(E127,'Glossary of Codes'!A:B,2,FALSE)</f>
        <v>#N/A</v>
      </c>
      <c r="G127" s="147"/>
      <c r="H127" s="138"/>
      <c r="I127" s="134"/>
      <c r="J127" s="54" t="e">
        <f>VLOOKUP(I127,'Glossary of Codes'!A:B,2,FALSE)</f>
        <v>#N/A</v>
      </c>
      <c r="K127" s="139"/>
      <c r="L127" s="138"/>
      <c r="M127" s="134"/>
      <c r="N127" s="54" t="e">
        <f>VLOOKUP(M127,'Glossary of Codes'!A:B,2,FALSE)</f>
        <v>#N/A</v>
      </c>
      <c r="O127" s="139"/>
      <c r="P127" s="138"/>
      <c r="Q127" s="134"/>
      <c r="R127" s="54" t="e">
        <f>VLOOKUP(Q127,'Glossary of Codes'!A:B,2,FALSE)</f>
        <v>#N/A</v>
      </c>
      <c r="S127" s="139"/>
      <c r="T127" s="138"/>
      <c r="U127" s="134"/>
      <c r="V127" s="54" t="e">
        <f>VLOOKUP(U127,'Glossary of Codes'!A:B,2,FALSE)</f>
        <v>#N/A</v>
      </c>
      <c r="W127" s="139"/>
      <c r="X127" s="138"/>
    </row>
    <row r="128" spans="1:24" ht="19.5" customHeight="1">
      <c r="A128" s="134"/>
      <c r="B128" s="54" t="e">
        <f>VLOOKUP(A128,'Glossary of Codes'!A:B,2,FALSE)</f>
        <v>#N/A</v>
      </c>
      <c r="C128" s="132"/>
      <c r="D128" s="138"/>
      <c r="E128" s="143"/>
      <c r="F128" s="54" t="e">
        <f>VLOOKUP(E128,'Glossary of Codes'!A:B,2,FALSE)</f>
        <v>#N/A</v>
      </c>
      <c r="G128" s="147"/>
      <c r="H128" s="138"/>
      <c r="I128" s="134"/>
      <c r="J128" s="54" t="e">
        <f>VLOOKUP(I128,'Glossary of Codes'!A:B,2,FALSE)</f>
        <v>#N/A</v>
      </c>
      <c r="K128" s="139"/>
      <c r="L128" s="138"/>
      <c r="M128" s="134"/>
      <c r="N128" s="54" t="e">
        <f>VLOOKUP(M128,'Glossary of Codes'!A:B,2,FALSE)</f>
        <v>#N/A</v>
      </c>
      <c r="O128" s="139"/>
      <c r="P128" s="138"/>
      <c r="Q128" s="134"/>
      <c r="R128" s="54" t="e">
        <f>VLOOKUP(Q128,'Glossary of Codes'!A:B,2,FALSE)</f>
        <v>#N/A</v>
      </c>
      <c r="S128" s="139"/>
      <c r="T128" s="138"/>
      <c r="U128" s="134"/>
      <c r="V128" s="54" t="e">
        <f>VLOOKUP(U128,'Glossary of Codes'!A:B,2,FALSE)</f>
        <v>#N/A</v>
      </c>
      <c r="W128" s="139"/>
      <c r="X128" s="138"/>
    </row>
    <row r="129" spans="1:24" ht="19.5" customHeight="1">
      <c r="A129" s="134"/>
      <c r="B129" s="54" t="e">
        <f>VLOOKUP(A129,'Glossary of Codes'!A:B,2,FALSE)</f>
        <v>#N/A</v>
      </c>
      <c r="C129" s="132"/>
      <c r="D129" s="138"/>
      <c r="E129" s="143"/>
      <c r="F129" s="54" t="e">
        <f>VLOOKUP(E129,'Glossary of Codes'!A:B,2,FALSE)</f>
        <v>#N/A</v>
      </c>
      <c r="G129" s="147"/>
      <c r="H129" s="138"/>
      <c r="I129" s="134"/>
      <c r="J129" s="54" t="e">
        <f>VLOOKUP(I129,'Glossary of Codes'!A:B,2,FALSE)</f>
        <v>#N/A</v>
      </c>
      <c r="K129" s="139"/>
      <c r="L129" s="138"/>
      <c r="M129" s="134"/>
      <c r="N129" s="54" t="e">
        <f>VLOOKUP(M129,'Glossary of Codes'!A:B,2,FALSE)</f>
        <v>#N/A</v>
      </c>
      <c r="O129" s="139"/>
      <c r="P129" s="138"/>
      <c r="Q129" s="134"/>
      <c r="R129" s="54" t="e">
        <f>VLOOKUP(Q129,'Glossary of Codes'!A:B,2,FALSE)</f>
        <v>#N/A</v>
      </c>
      <c r="S129" s="139"/>
      <c r="T129" s="138"/>
      <c r="U129" s="134"/>
      <c r="V129" s="54" t="e">
        <f>VLOOKUP(U129,'Glossary of Codes'!A:B,2,FALSE)</f>
        <v>#N/A</v>
      </c>
      <c r="W129" s="139"/>
      <c r="X129" s="138"/>
    </row>
    <row r="130" spans="1:24" ht="19.5" customHeight="1">
      <c r="A130" s="134"/>
      <c r="B130" s="54" t="e">
        <f>VLOOKUP(A130,'Glossary of Codes'!A:B,2,FALSE)</f>
        <v>#N/A</v>
      </c>
      <c r="C130" s="132"/>
      <c r="D130" s="138"/>
      <c r="E130" s="143"/>
      <c r="F130" s="54" t="e">
        <f>VLOOKUP(E130,'Glossary of Codes'!A:B,2,FALSE)</f>
        <v>#N/A</v>
      </c>
      <c r="G130" s="147"/>
      <c r="H130" s="138"/>
      <c r="I130" s="134"/>
      <c r="J130" s="54" t="e">
        <f>VLOOKUP(I130,'Glossary of Codes'!A:B,2,FALSE)</f>
        <v>#N/A</v>
      </c>
      <c r="K130" s="139"/>
      <c r="L130" s="138"/>
      <c r="M130" s="134"/>
      <c r="N130" s="54" t="e">
        <f>VLOOKUP(M130,'Glossary of Codes'!A:B,2,FALSE)</f>
        <v>#N/A</v>
      </c>
      <c r="O130" s="139"/>
      <c r="P130" s="138"/>
      <c r="Q130" s="134"/>
      <c r="R130" s="54" t="e">
        <f>VLOOKUP(Q130,'Glossary of Codes'!A:B,2,FALSE)</f>
        <v>#N/A</v>
      </c>
      <c r="S130" s="139"/>
      <c r="T130" s="138"/>
      <c r="U130" s="134"/>
      <c r="V130" s="54" t="e">
        <f>VLOOKUP(U130,'Glossary of Codes'!A:B,2,FALSE)</f>
        <v>#N/A</v>
      </c>
      <c r="W130" s="139"/>
      <c r="X130" s="138"/>
    </row>
    <row r="131" spans="1:24" ht="19.5" customHeight="1">
      <c r="A131" s="134"/>
      <c r="B131" s="54" t="e">
        <f>VLOOKUP(A131,'Glossary of Codes'!A:B,2,FALSE)</f>
        <v>#N/A</v>
      </c>
      <c r="C131" s="132"/>
      <c r="D131" s="138"/>
      <c r="E131" s="143"/>
      <c r="F131" s="54" t="e">
        <f>VLOOKUP(E131,'Glossary of Codes'!A:B,2,FALSE)</f>
        <v>#N/A</v>
      </c>
      <c r="G131" s="147"/>
      <c r="H131" s="138"/>
      <c r="I131" s="134"/>
      <c r="J131" s="54" t="e">
        <f>VLOOKUP(I131,'Glossary of Codes'!A:B,2,FALSE)</f>
        <v>#N/A</v>
      </c>
      <c r="K131" s="139"/>
      <c r="L131" s="138"/>
      <c r="M131" s="134"/>
      <c r="N131" s="54" t="e">
        <f>VLOOKUP(M131,'Glossary of Codes'!A:B,2,FALSE)</f>
        <v>#N/A</v>
      </c>
      <c r="O131" s="139"/>
      <c r="P131" s="138"/>
      <c r="Q131" s="134"/>
      <c r="R131" s="54" t="e">
        <f>VLOOKUP(Q131,'Glossary of Codes'!A:B,2,FALSE)</f>
        <v>#N/A</v>
      </c>
      <c r="S131" s="139"/>
      <c r="T131" s="138"/>
      <c r="U131" s="134"/>
      <c r="V131" s="54" t="e">
        <f>VLOOKUP(U131,'Glossary of Codes'!A:B,2,FALSE)</f>
        <v>#N/A</v>
      </c>
      <c r="W131" s="139"/>
      <c r="X131" s="138"/>
    </row>
    <row r="132" spans="1:24" ht="19.5" customHeight="1">
      <c r="A132" s="134"/>
      <c r="B132" s="54" t="e">
        <f>VLOOKUP(A132,'Glossary of Codes'!A:B,2,FALSE)</f>
        <v>#N/A</v>
      </c>
      <c r="C132" s="132"/>
      <c r="D132" s="138"/>
      <c r="E132" s="143"/>
      <c r="F132" s="54" t="e">
        <f>VLOOKUP(E132,'Glossary of Codes'!A:B,2,FALSE)</f>
        <v>#N/A</v>
      </c>
      <c r="G132" s="147"/>
      <c r="H132" s="138"/>
      <c r="I132" s="134"/>
      <c r="J132" s="54" t="e">
        <f>VLOOKUP(I132,'Glossary of Codes'!A:B,2,FALSE)</f>
        <v>#N/A</v>
      </c>
      <c r="K132" s="139"/>
      <c r="L132" s="138"/>
      <c r="M132" s="134"/>
      <c r="N132" s="54" t="e">
        <f>VLOOKUP(M132,'Glossary of Codes'!A:B,2,FALSE)</f>
        <v>#N/A</v>
      </c>
      <c r="O132" s="139"/>
      <c r="P132" s="138"/>
      <c r="Q132" s="134"/>
      <c r="R132" s="54" t="e">
        <f>VLOOKUP(Q132,'Glossary of Codes'!A:B,2,FALSE)</f>
        <v>#N/A</v>
      </c>
      <c r="S132" s="139"/>
      <c r="T132" s="138"/>
      <c r="U132" s="134"/>
      <c r="V132" s="54" t="e">
        <f>VLOOKUP(U132,'Glossary of Codes'!A:B,2,FALSE)</f>
        <v>#N/A</v>
      </c>
      <c r="W132" s="139"/>
      <c r="X132" s="138"/>
    </row>
    <row r="133" spans="1:24" ht="19.5" customHeight="1">
      <c r="A133" s="134"/>
      <c r="B133" s="54" t="e">
        <f>VLOOKUP(A133,'Glossary of Codes'!A:B,2,FALSE)</f>
        <v>#N/A</v>
      </c>
      <c r="C133" s="132"/>
      <c r="D133" s="138"/>
      <c r="E133" s="143"/>
      <c r="F133" s="54" t="e">
        <f>VLOOKUP(E133,'Glossary of Codes'!A:B,2,FALSE)</f>
        <v>#N/A</v>
      </c>
      <c r="G133" s="147"/>
      <c r="H133" s="138"/>
      <c r="I133" s="134"/>
      <c r="J133" s="54" t="e">
        <f>VLOOKUP(I133,'Glossary of Codes'!A:B,2,FALSE)</f>
        <v>#N/A</v>
      </c>
      <c r="K133" s="139"/>
      <c r="L133" s="138"/>
      <c r="M133" s="134"/>
      <c r="N133" s="54" t="e">
        <f>VLOOKUP(M133,'Glossary of Codes'!A:B,2,FALSE)</f>
        <v>#N/A</v>
      </c>
      <c r="O133" s="139"/>
      <c r="P133" s="138"/>
      <c r="Q133" s="134"/>
      <c r="R133" s="54" t="e">
        <f>VLOOKUP(Q133,'Glossary of Codes'!A:B,2,FALSE)</f>
        <v>#N/A</v>
      </c>
      <c r="S133" s="139"/>
      <c r="T133" s="138"/>
      <c r="U133" s="134"/>
      <c r="V133" s="54" t="e">
        <f>VLOOKUP(U133,'Glossary of Codes'!A:B,2,FALSE)</f>
        <v>#N/A</v>
      </c>
      <c r="W133" s="139"/>
      <c r="X133" s="138"/>
    </row>
    <row r="134" spans="1:24" ht="19.5" customHeight="1">
      <c r="A134" s="134"/>
      <c r="B134" s="54" t="e">
        <f>VLOOKUP(A134,'Glossary of Codes'!A:B,2,FALSE)</f>
        <v>#N/A</v>
      </c>
      <c r="C134" s="132"/>
      <c r="D134" s="138"/>
      <c r="E134" s="143"/>
      <c r="F134" s="54" t="e">
        <f>VLOOKUP(E134,'Glossary of Codes'!A:B,2,FALSE)</f>
        <v>#N/A</v>
      </c>
      <c r="G134" s="147"/>
      <c r="H134" s="138"/>
      <c r="I134" s="134"/>
      <c r="J134" s="54" t="e">
        <f>VLOOKUP(I134,'Glossary of Codes'!A:B,2,FALSE)</f>
        <v>#N/A</v>
      </c>
      <c r="K134" s="139"/>
      <c r="L134" s="138"/>
      <c r="M134" s="134"/>
      <c r="N134" s="54" t="e">
        <f>VLOOKUP(M134,'Glossary of Codes'!A:B,2,FALSE)</f>
        <v>#N/A</v>
      </c>
      <c r="O134" s="139"/>
      <c r="P134" s="138"/>
      <c r="Q134" s="134"/>
      <c r="R134" s="54" t="e">
        <f>VLOOKUP(Q134,'Glossary of Codes'!A:B,2,FALSE)</f>
        <v>#N/A</v>
      </c>
      <c r="S134" s="139"/>
      <c r="T134" s="138"/>
      <c r="U134" s="134"/>
      <c r="V134" s="54" t="e">
        <f>VLOOKUP(U134,'Glossary of Codes'!A:B,2,FALSE)</f>
        <v>#N/A</v>
      </c>
      <c r="W134" s="139"/>
      <c r="X134" s="138"/>
    </row>
    <row r="135" spans="1:24" ht="19.5" customHeight="1">
      <c r="A135" s="134"/>
      <c r="B135" s="54" t="e">
        <f>VLOOKUP(A135,'Glossary of Codes'!A:B,2,FALSE)</f>
        <v>#N/A</v>
      </c>
      <c r="C135" s="132"/>
      <c r="D135" s="138"/>
      <c r="E135" s="143"/>
      <c r="F135" s="54" t="e">
        <f>VLOOKUP(E135,'Glossary of Codes'!A:B,2,FALSE)</f>
        <v>#N/A</v>
      </c>
      <c r="G135" s="147"/>
      <c r="H135" s="138"/>
      <c r="I135" s="134"/>
      <c r="J135" s="54" t="e">
        <f>VLOOKUP(I135,'Glossary of Codes'!A:B,2,FALSE)</f>
        <v>#N/A</v>
      </c>
      <c r="K135" s="139"/>
      <c r="L135" s="138"/>
      <c r="M135" s="134"/>
      <c r="N135" s="54" t="e">
        <f>VLOOKUP(M135,'Glossary of Codes'!A:B,2,FALSE)</f>
        <v>#N/A</v>
      </c>
      <c r="O135" s="139"/>
      <c r="P135" s="138"/>
      <c r="Q135" s="134"/>
      <c r="R135" s="54" t="e">
        <f>VLOOKUP(Q135,'Glossary of Codes'!A:B,2,FALSE)</f>
        <v>#N/A</v>
      </c>
      <c r="S135" s="139"/>
      <c r="T135" s="138"/>
      <c r="U135" s="134"/>
      <c r="V135" s="54" t="e">
        <f>VLOOKUP(U135,'Glossary of Codes'!A:B,2,FALSE)</f>
        <v>#N/A</v>
      </c>
      <c r="W135" s="139"/>
      <c r="X135" s="138"/>
    </row>
    <row r="136" spans="1:24" ht="19.5" customHeight="1">
      <c r="A136" s="134"/>
      <c r="B136" s="54" t="e">
        <f>VLOOKUP(A136,'Glossary of Codes'!A:B,2,FALSE)</f>
        <v>#N/A</v>
      </c>
      <c r="C136" s="132"/>
      <c r="D136" s="138"/>
      <c r="E136" s="143"/>
      <c r="F136" s="54" t="e">
        <f>VLOOKUP(E136,'Glossary of Codes'!A:B,2,FALSE)</f>
        <v>#N/A</v>
      </c>
      <c r="G136" s="147"/>
      <c r="H136" s="138"/>
      <c r="I136" s="134"/>
      <c r="J136" s="54" t="e">
        <f>VLOOKUP(I136,'Glossary of Codes'!A:B,2,FALSE)</f>
        <v>#N/A</v>
      </c>
      <c r="K136" s="139"/>
      <c r="L136" s="138"/>
      <c r="M136" s="134"/>
      <c r="N136" s="54" t="e">
        <f>VLOOKUP(M136,'Glossary of Codes'!A:B,2,FALSE)</f>
        <v>#N/A</v>
      </c>
      <c r="O136" s="139"/>
      <c r="P136" s="138"/>
      <c r="Q136" s="134"/>
      <c r="R136" s="54" t="e">
        <f>VLOOKUP(Q136,'Glossary of Codes'!A:B,2,FALSE)</f>
        <v>#N/A</v>
      </c>
      <c r="S136" s="139"/>
      <c r="T136" s="138"/>
      <c r="U136" s="134"/>
      <c r="V136" s="54" t="e">
        <f>VLOOKUP(U136,'Glossary of Codes'!A:B,2,FALSE)</f>
        <v>#N/A</v>
      </c>
      <c r="W136" s="139"/>
      <c r="X136" s="138"/>
    </row>
    <row r="137" spans="1:24" ht="19.5" customHeight="1">
      <c r="A137" s="134"/>
      <c r="B137" s="54" t="e">
        <f>VLOOKUP(A137,'Glossary of Codes'!A:B,2,FALSE)</f>
        <v>#N/A</v>
      </c>
      <c r="C137" s="132"/>
      <c r="D137" s="138"/>
      <c r="E137" s="143"/>
      <c r="F137" s="54" t="e">
        <f>VLOOKUP(E137,'Glossary of Codes'!A:B,2,FALSE)</f>
        <v>#N/A</v>
      </c>
      <c r="G137" s="147"/>
      <c r="H137" s="138"/>
      <c r="I137" s="134"/>
      <c r="J137" s="54" t="e">
        <f>VLOOKUP(I137,'Glossary of Codes'!A:B,2,FALSE)</f>
        <v>#N/A</v>
      </c>
      <c r="K137" s="139"/>
      <c r="L137" s="138"/>
      <c r="M137" s="134"/>
      <c r="N137" s="54" t="e">
        <f>VLOOKUP(M137,'Glossary of Codes'!A:B,2,FALSE)</f>
        <v>#N/A</v>
      </c>
      <c r="O137" s="139"/>
      <c r="P137" s="138"/>
      <c r="Q137" s="134"/>
      <c r="R137" s="54" t="e">
        <f>VLOOKUP(Q137,'Glossary of Codes'!A:B,2,FALSE)</f>
        <v>#N/A</v>
      </c>
      <c r="S137" s="139"/>
      <c r="T137" s="138"/>
      <c r="U137" s="134"/>
      <c r="V137" s="54" t="e">
        <f>VLOOKUP(U137,'Glossary of Codes'!A:B,2,FALSE)</f>
        <v>#N/A</v>
      </c>
      <c r="W137" s="139"/>
      <c r="X137" s="138"/>
    </row>
    <row r="138" spans="1:24" ht="19.5" customHeight="1">
      <c r="A138" s="134"/>
      <c r="B138" s="54" t="e">
        <f>VLOOKUP(A138,'Glossary of Codes'!A:B,2,FALSE)</f>
        <v>#N/A</v>
      </c>
      <c r="C138" s="132"/>
      <c r="D138" s="138"/>
      <c r="E138" s="143"/>
      <c r="F138" s="54" t="e">
        <f>VLOOKUP(E138,'Glossary of Codes'!A:B,2,FALSE)</f>
        <v>#N/A</v>
      </c>
      <c r="G138" s="147"/>
      <c r="H138" s="138"/>
      <c r="I138" s="134"/>
      <c r="J138" s="54" t="e">
        <f>VLOOKUP(I138,'Glossary of Codes'!A:B,2,FALSE)</f>
        <v>#N/A</v>
      </c>
      <c r="K138" s="139"/>
      <c r="L138" s="138"/>
      <c r="M138" s="134"/>
      <c r="N138" s="54" t="e">
        <f>VLOOKUP(M138,'Glossary of Codes'!A:B,2,FALSE)</f>
        <v>#N/A</v>
      </c>
      <c r="O138" s="139"/>
      <c r="P138" s="138"/>
      <c r="Q138" s="134"/>
      <c r="R138" s="54" t="e">
        <f>VLOOKUP(Q138,'Glossary of Codes'!A:B,2,FALSE)</f>
        <v>#N/A</v>
      </c>
      <c r="S138" s="139"/>
      <c r="T138" s="138"/>
      <c r="U138" s="134"/>
      <c r="V138" s="54" t="e">
        <f>VLOOKUP(U138,'Glossary of Codes'!A:B,2,FALSE)</f>
        <v>#N/A</v>
      </c>
      <c r="W138" s="139"/>
      <c r="X138" s="138"/>
    </row>
    <row r="139" spans="1:24" ht="19.5" customHeight="1">
      <c r="A139" s="134"/>
      <c r="B139" s="54" t="e">
        <f>VLOOKUP(A139,'Glossary of Codes'!A:B,2,FALSE)</f>
        <v>#N/A</v>
      </c>
      <c r="C139" s="132"/>
      <c r="D139" s="138"/>
      <c r="E139" s="143"/>
      <c r="F139" s="54" t="e">
        <f>VLOOKUP(E139,'Glossary of Codes'!A:B,2,FALSE)</f>
        <v>#N/A</v>
      </c>
      <c r="G139" s="147"/>
      <c r="H139" s="138"/>
      <c r="I139" s="134"/>
      <c r="J139" s="54" t="e">
        <f>VLOOKUP(I139,'Glossary of Codes'!A:B,2,FALSE)</f>
        <v>#N/A</v>
      </c>
      <c r="K139" s="139"/>
      <c r="L139" s="138"/>
      <c r="M139" s="134"/>
      <c r="N139" s="54" t="e">
        <f>VLOOKUP(M139,'Glossary of Codes'!A:B,2,FALSE)</f>
        <v>#N/A</v>
      </c>
      <c r="O139" s="139"/>
      <c r="P139" s="138"/>
      <c r="Q139" s="134"/>
      <c r="R139" s="54" t="e">
        <f>VLOOKUP(Q139,'Glossary of Codes'!A:B,2,FALSE)</f>
        <v>#N/A</v>
      </c>
      <c r="S139" s="139"/>
      <c r="T139" s="138"/>
      <c r="U139" s="134"/>
      <c r="V139" s="54" t="e">
        <f>VLOOKUP(U139,'Glossary of Codes'!A:B,2,FALSE)</f>
        <v>#N/A</v>
      </c>
      <c r="W139" s="139"/>
      <c r="X139" s="138"/>
    </row>
    <row r="140" spans="1:24" ht="19.5" customHeight="1">
      <c r="A140" s="134"/>
      <c r="B140" s="54" t="e">
        <f>VLOOKUP(A140,'Glossary of Codes'!A:B,2,FALSE)</f>
        <v>#N/A</v>
      </c>
      <c r="C140" s="132"/>
      <c r="D140" s="138"/>
      <c r="E140" s="143"/>
      <c r="F140" s="54" t="e">
        <f>VLOOKUP(E140,'Glossary of Codes'!A:B,2,FALSE)</f>
        <v>#N/A</v>
      </c>
      <c r="G140" s="147"/>
      <c r="H140" s="138"/>
      <c r="I140" s="134"/>
      <c r="J140" s="54" t="e">
        <f>VLOOKUP(I140,'Glossary of Codes'!A:B,2,FALSE)</f>
        <v>#N/A</v>
      </c>
      <c r="K140" s="139"/>
      <c r="L140" s="138"/>
      <c r="M140" s="134"/>
      <c r="N140" s="54" t="e">
        <f>VLOOKUP(M140,'Glossary of Codes'!A:B,2,FALSE)</f>
        <v>#N/A</v>
      </c>
      <c r="O140" s="139"/>
      <c r="P140" s="138"/>
      <c r="Q140" s="134"/>
      <c r="R140" s="54" t="e">
        <f>VLOOKUP(Q140,'Glossary of Codes'!A:B,2,FALSE)</f>
        <v>#N/A</v>
      </c>
      <c r="S140" s="139"/>
      <c r="T140" s="138"/>
      <c r="U140" s="134"/>
      <c r="V140" s="54" t="e">
        <f>VLOOKUP(U140,'Glossary of Codes'!A:B,2,FALSE)</f>
        <v>#N/A</v>
      </c>
      <c r="W140" s="139"/>
      <c r="X140" s="138"/>
    </row>
    <row r="141" spans="1:24" ht="19.5" customHeight="1">
      <c r="A141" s="134"/>
      <c r="B141" s="54" t="e">
        <f>VLOOKUP(A141,'Glossary of Codes'!A:B,2,FALSE)</f>
        <v>#N/A</v>
      </c>
      <c r="C141" s="132"/>
      <c r="D141" s="138"/>
      <c r="E141" s="143"/>
      <c r="F141" s="54" t="e">
        <f>VLOOKUP(E141,'Glossary of Codes'!A:B,2,FALSE)</f>
        <v>#N/A</v>
      </c>
      <c r="G141" s="147"/>
      <c r="H141" s="138"/>
      <c r="I141" s="134"/>
      <c r="J141" s="54" t="e">
        <f>VLOOKUP(I141,'Glossary of Codes'!A:B,2,FALSE)</f>
        <v>#N/A</v>
      </c>
      <c r="K141" s="139"/>
      <c r="L141" s="138"/>
      <c r="M141" s="134"/>
      <c r="N141" s="54" t="e">
        <f>VLOOKUP(M141,'Glossary of Codes'!A:B,2,FALSE)</f>
        <v>#N/A</v>
      </c>
      <c r="O141" s="139"/>
      <c r="P141" s="138"/>
      <c r="Q141" s="134"/>
      <c r="R141" s="54" t="e">
        <f>VLOOKUP(Q141,'Glossary of Codes'!A:B,2,FALSE)</f>
        <v>#N/A</v>
      </c>
      <c r="S141" s="139"/>
      <c r="T141" s="138"/>
      <c r="U141" s="134"/>
      <c r="V141" s="54" t="e">
        <f>VLOOKUP(U141,'Glossary of Codes'!A:B,2,FALSE)</f>
        <v>#N/A</v>
      </c>
      <c r="W141" s="139"/>
      <c r="X141" s="138"/>
    </row>
    <row r="142" spans="1:24" ht="19.5" customHeight="1">
      <c r="A142" s="134"/>
      <c r="B142" s="54" t="e">
        <f>VLOOKUP(A142,'Glossary of Codes'!A:B,2,FALSE)</f>
        <v>#N/A</v>
      </c>
      <c r="C142" s="132"/>
      <c r="D142" s="138"/>
      <c r="E142" s="143"/>
      <c r="F142" s="54" t="e">
        <f>VLOOKUP(E142,'Glossary of Codes'!A:B,2,FALSE)</f>
        <v>#N/A</v>
      </c>
      <c r="G142" s="147"/>
      <c r="H142" s="138"/>
      <c r="I142" s="134"/>
      <c r="J142" s="54" t="e">
        <f>VLOOKUP(I142,'Glossary of Codes'!A:B,2,FALSE)</f>
        <v>#N/A</v>
      </c>
      <c r="K142" s="139"/>
      <c r="L142" s="138"/>
      <c r="M142" s="134"/>
      <c r="N142" s="54" t="e">
        <f>VLOOKUP(M142,'Glossary of Codes'!A:B,2,FALSE)</f>
        <v>#N/A</v>
      </c>
      <c r="O142" s="139"/>
      <c r="P142" s="138"/>
      <c r="Q142" s="134"/>
      <c r="R142" s="54" t="e">
        <f>VLOOKUP(Q142,'Glossary of Codes'!A:B,2,FALSE)</f>
        <v>#N/A</v>
      </c>
      <c r="S142" s="139"/>
      <c r="T142" s="138"/>
      <c r="U142" s="134"/>
      <c r="V142" s="54" t="e">
        <f>VLOOKUP(U142,'Glossary of Codes'!A:B,2,FALSE)</f>
        <v>#N/A</v>
      </c>
      <c r="W142" s="139"/>
      <c r="X142" s="138"/>
    </row>
    <row r="143" spans="1:24" ht="19.5" customHeight="1">
      <c r="A143" s="134"/>
      <c r="B143" s="54" t="e">
        <f>VLOOKUP(A143,'Glossary of Codes'!A:B,2,FALSE)</f>
        <v>#N/A</v>
      </c>
      <c r="C143" s="132"/>
      <c r="D143" s="138"/>
      <c r="E143" s="143"/>
      <c r="F143" s="54" t="e">
        <f>VLOOKUP(E143,'Glossary of Codes'!A:B,2,FALSE)</f>
        <v>#N/A</v>
      </c>
      <c r="G143" s="147"/>
      <c r="H143" s="138"/>
      <c r="I143" s="134"/>
      <c r="J143" s="54" t="e">
        <f>VLOOKUP(I143,'Glossary of Codes'!A:B,2,FALSE)</f>
        <v>#N/A</v>
      </c>
      <c r="K143" s="139"/>
      <c r="L143" s="138"/>
      <c r="M143" s="134"/>
      <c r="N143" s="54" t="e">
        <f>VLOOKUP(M143,'Glossary of Codes'!A:B,2,FALSE)</f>
        <v>#N/A</v>
      </c>
      <c r="O143" s="139"/>
      <c r="P143" s="138"/>
      <c r="Q143" s="134"/>
      <c r="R143" s="54" t="e">
        <f>VLOOKUP(Q143,'Glossary of Codes'!A:B,2,FALSE)</f>
        <v>#N/A</v>
      </c>
      <c r="S143" s="139"/>
      <c r="T143" s="138"/>
      <c r="U143" s="134"/>
      <c r="V143" s="54" t="e">
        <f>VLOOKUP(U143,'Glossary of Codes'!A:B,2,FALSE)</f>
        <v>#N/A</v>
      </c>
      <c r="W143" s="139"/>
      <c r="X143" s="138"/>
    </row>
    <row r="144" spans="1:24" ht="19.5" customHeight="1">
      <c r="A144" s="134"/>
      <c r="B144" s="54" t="e">
        <f>VLOOKUP(A144,'Glossary of Codes'!A:B,2,FALSE)</f>
        <v>#N/A</v>
      </c>
      <c r="C144" s="132"/>
      <c r="D144" s="138"/>
      <c r="E144" s="143"/>
      <c r="F144" s="54" t="e">
        <f>VLOOKUP(E144,'Glossary of Codes'!A:B,2,FALSE)</f>
        <v>#N/A</v>
      </c>
      <c r="G144" s="147"/>
      <c r="H144" s="138"/>
      <c r="I144" s="134"/>
      <c r="J144" s="54" t="e">
        <f>VLOOKUP(I144,'Glossary of Codes'!A:B,2,FALSE)</f>
        <v>#N/A</v>
      </c>
      <c r="K144" s="139"/>
      <c r="L144" s="138"/>
      <c r="M144" s="134"/>
      <c r="N144" s="54" t="e">
        <f>VLOOKUP(M144,'Glossary of Codes'!A:B,2,FALSE)</f>
        <v>#N/A</v>
      </c>
      <c r="O144" s="139"/>
      <c r="P144" s="138"/>
      <c r="Q144" s="134"/>
      <c r="R144" s="54" t="e">
        <f>VLOOKUP(Q144,'Glossary of Codes'!A:B,2,FALSE)</f>
        <v>#N/A</v>
      </c>
      <c r="S144" s="139"/>
      <c r="T144" s="138"/>
      <c r="U144" s="134"/>
      <c r="V144" s="54" t="e">
        <f>VLOOKUP(U144,'Glossary of Codes'!A:B,2,FALSE)</f>
        <v>#N/A</v>
      </c>
      <c r="W144" s="139"/>
      <c r="X144" s="138"/>
    </row>
    <row r="145" spans="1:24" ht="19.5" customHeight="1">
      <c r="A145" s="134"/>
      <c r="B145" s="54" t="e">
        <f>VLOOKUP(A145,'Glossary of Codes'!A:B,2,FALSE)</f>
        <v>#N/A</v>
      </c>
      <c r="C145" s="132"/>
      <c r="D145" s="138"/>
      <c r="E145" s="143"/>
      <c r="F145" s="54" t="e">
        <f>VLOOKUP(E145,'Glossary of Codes'!A:B,2,FALSE)</f>
        <v>#N/A</v>
      </c>
      <c r="G145" s="147"/>
      <c r="H145" s="138"/>
      <c r="I145" s="134"/>
      <c r="J145" s="54" t="e">
        <f>VLOOKUP(I145,'Glossary of Codes'!A:B,2,FALSE)</f>
        <v>#N/A</v>
      </c>
      <c r="K145" s="139"/>
      <c r="L145" s="138"/>
      <c r="M145" s="134"/>
      <c r="N145" s="54" t="e">
        <f>VLOOKUP(M145,'Glossary of Codes'!A:B,2,FALSE)</f>
        <v>#N/A</v>
      </c>
      <c r="O145" s="139"/>
      <c r="P145" s="138"/>
      <c r="Q145" s="134"/>
      <c r="R145" s="54" t="e">
        <f>VLOOKUP(Q145,'Glossary of Codes'!A:B,2,FALSE)</f>
        <v>#N/A</v>
      </c>
      <c r="S145" s="139"/>
      <c r="T145" s="138"/>
      <c r="U145" s="134"/>
      <c r="V145" s="54" t="e">
        <f>VLOOKUP(U145,'Glossary of Codes'!A:B,2,FALSE)</f>
        <v>#N/A</v>
      </c>
      <c r="W145" s="139"/>
      <c r="X145" s="138"/>
    </row>
    <row r="146" spans="1:24" ht="19.5" customHeight="1">
      <c r="A146" s="134"/>
      <c r="B146" s="54" t="e">
        <f>VLOOKUP(A146,'Glossary of Codes'!A:B,2,FALSE)</f>
        <v>#N/A</v>
      </c>
      <c r="C146" s="132"/>
      <c r="D146" s="138"/>
      <c r="E146" s="143"/>
      <c r="F146" s="54" t="e">
        <f>VLOOKUP(E146,'Glossary of Codes'!A:B,2,FALSE)</f>
        <v>#N/A</v>
      </c>
      <c r="G146" s="147"/>
      <c r="H146" s="138"/>
      <c r="I146" s="134"/>
      <c r="J146" s="54" t="e">
        <f>VLOOKUP(I146,'Glossary of Codes'!A:B,2,FALSE)</f>
        <v>#N/A</v>
      </c>
      <c r="K146" s="139"/>
      <c r="L146" s="138"/>
      <c r="M146" s="134"/>
      <c r="N146" s="54" t="e">
        <f>VLOOKUP(M146,'Glossary of Codes'!A:B,2,FALSE)</f>
        <v>#N/A</v>
      </c>
      <c r="O146" s="139"/>
      <c r="P146" s="138"/>
      <c r="Q146" s="134"/>
      <c r="R146" s="54" t="e">
        <f>VLOOKUP(Q146,'Glossary of Codes'!A:B,2,FALSE)</f>
        <v>#N/A</v>
      </c>
      <c r="S146" s="139"/>
      <c r="T146" s="138"/>
      <c r="U146" s="134"/>
      <c r="V146" s="54" t="e">
        <f>VLOOKUP(U146,'Glossary of Codes'!A:B,2,FALSE)</f>
        <v>#N/A</v>
      </c>
      <c r="W146" s="139"/>
      <c r="X146" s="138"/>
    </row>
    <row r="147" spans="1:24" ht="19.5" customHeight="1">
      <c r="A147" s="134"/>
      <c r="B147" s="54" t="e">
        <f>VLOOKUP(A147,'Glossary of Codes'!A:B,2,FALSE)</f>
        <v>#N/A</v>
      </c>
      <c r="C147" s="132"/>
      <c r="D147" s="138"/>
      <c r="E147" s="143"/>
      <c r="F147" s="54" t="e">
        <f>VLOOKUP(E147,'Glossary of Codes'!A:B,2,FALSE)</f>
        <v>#N/A</v>
      </c>
      <c r="G147" s="147"/>
      <c r="H147" s="138"/>
      <c r="I147" s="134"/>
      <c r="J147" s="54" t="e">
        <f>VLOOKUP(I147,'Glossary of Codes'!A:B,2,FALSE)</f>
        <v>#N/A</v>
      </c>
      <c r="K147" s="139"/>
      <c r="L147" s="138"/>
      <c r="M147" s="134"/>
      <c r="N147" s="54" t="e">
        <f>VLOOKUP(M147,'Glossary of Codes'!A:B,2,FALSE)</f>
        <v>#N/A</v>
      </c>
      <c r="O147" s="139"/>
      <c r="P147" s="138"/>
      <c r="Q147" s="134"/>
      <c r="R147" s="54" t="e">
        <f>VLOOKUP(Q147,'Glossary of Codes'!A:B,2,FALSE)</f>
        <v>#N/A</v>
      </c>
      <c r="S147" s="139"/>
      <c r="T147" s="138"/>
      <c r="U147" s="134"/>
      <c r="V147" s="54" t="e">
        <f>VLOOKUP(U147,'Glossary of Codes'!A:B,2,FALSE)</f>
        <v>#N/A</v>
      </c>
      <c r="W147" s="139"/>
      <c r="X147" s="138"/>
    </row>
    <row r="148" spans="1:24" ht="19.5" customHeight="1">
      <c r="A148" s="134"/>
      <c r="B148" s="54" t="e">
        <f>VLOOKUP(A148,'Glossary of Codes'!A:B,2,FALSE)</f>
        <v>#N/A</v>
      </c>
      <c r="C148" s="132"/>
      <c r="D148" s="138"/>
      <c r="E148" s="143"/>
      <c r="F148" s="54" t="e">
        <f>VLOOKUP(E148,'Glossary of Codes'!A:B,2,FALSE)</f>
        <v>#N/A</v>
      </c>
      <c r="G148" s="147"/>
      <c r="H148" s="138"/>
      <c r="I148" s="134"/>
      <c r="J148" s="54" t="e">
        <f>VLOOKUP(I148,'Glossary of Codes'!A:B,2,FALSE)</f>
        <v>#N/A</v>
      </c>
      <c r="K148" s="139"/>
      <c r="L148" s="138"/>
      <c r="M148" s="134"/>
      <c r="N148" s="54" t="e">
        <f>VLOOKUP(M148,'Glossary of Codes'!A:B,2,FALSE)</f>
        <v>#N/A</v>
      </c>
      <c r="O148" s="139"/>
      <c r="P148" s="138"/>
      <c r="Q148" s="134"/>
      <c r="R148" s="54" t="e">
        <f>VLOOKUP(Q148,'Glossary of Codes'!A:B,2,FALSE)</f>
        <v>#N/A</v>
      </c>
      <c r="S148" s="139"/>
      <c r="T148" s="138"/>
      <c r="U148" s="134"/>
      <c r="V148" s="54" t="e">
        <f>VLOOKUP(U148,'Glossary of Codes'!A:B,2,FALSE)</f>
        <v>#N/A</v>
      </c>
      <c r="W148" s="139"/>
      <c r="X148" s="138"/>
    </row>
    <row r="149" spans="1:24" ht="19.5" customHeight="1">
      <c r="A149" s="134"/>
      <c r="B149" s="54" t="e">
        <f>VLOOKUP(A149,'Glossary of Codes'!A:B,2,FALSE)</f>
        <v>#N/A</v>
      </c>
      <c r="C149" s="132"/>
      <c r="D149" s="138"/>
      <c r="E149" s="143"/>
      <c r="F149" s="54" t="e">
        <f>VLOOKUP(E149,'Glossary of Codes'!A:B,2,FALSE)</f>
        <v>#N/A</v>
      </c>
      <c r="G149" s="147"/>
      <c r="H149" s="138"/>
      <c r="I149" s="134"/>
      <c r="J149" s="54" t="e">
        <f>VLOOKUP(I149,'Glossary of Codes'!A:B,2,FALSE)</f>
        <v>#N/A</v>
      </c>
      <c r="K149" s="139"/>
      <c r="L149" s="138"/>
      <c r="M149" s="134"/>
      <c r="N149" s="54" t="e">
        <f>VLOOKUP(M149,'Glossary of Codes'!A:B,2,FALSE)</f>
        <v>#N/A</v>
      </c>
      <c r="O149" s="139"/>
      <c r="P149" s="138"/>
      <c r="Q149" s="134"/>
      <c r="R149" s="54" t="e">
        <f>VLOOKUP(Q149,'Glossary of Codes'!A:B,2,FALSE)</f>
        <v>#N/A</v>
      </c>
      <c r="S149" s="139"/>
      <c r="T149" s="138"/>
      <c r="U149" s="134"/>
      <c r="V149" s="54" t="e">
        <f>VLOOKUP(U149,'Glossary of Codes'!A:B,2,FALSE)</f>
        <v>#N/A</v>
      </c>
      <c r="W149" s="139"/>
      <c r="X149" s="138"/>
    </row>
    <row r="150" spans="1:24" ht="19.5" customHeight="1" thickBot="1">
      <c r="A150" s="137"/>
      <c r="B150" s="54" t="e">
        <f>VLOOKUP(A150,'Glossary of Codes'!A:B,2,FALSE)</f>
        <v>#N/A</v>
      </c>
      <c r="C150" s="140"/>
      <c r="D150" s="141"/>
      <c r="E150" s="146"/>
      <c r="F150" s="54" t="e">
        <f>VLOOKUP(E150,'Glossary of Codes'!A:B,2,FALSE)</f>
        <v>#N/A</v>
      </c>
      <c r="G150" s="148"/>
      <c r="H150" s="141"/>
      <c r="I150" s="137"/>
      <c r="J150" s="54" t="e">
        <f>VLOOKUP(I150,'Glossary of Codes'!A:B,2,FALSE)</f>
        <v>#N/A</v>
      </c>
      <c r="K150" s="140"/>
      <c r="L150" s="141"/>
      <c r="M150" s="137"/>
      <c r="N150" s="54" t="e">
        <f>VLOOKUP(M150,'Glossary of Codes'!A:B,2,FALSE)</f>
        <v>#N/A</v>
      </c>
      <c r="O150" s="140"/>
      <c r="P150" s="141"/>
      <c r="Q150" s="137"/>
      <c r="R150" s="54" t="e">
        <f>VLOOKUP(Q150,'Glossary of Codes'!A:B,2,FALSE)</f>
        <v>#N/A</v>
      </c>
      <c r="S150" s="140"/>
      <c r="T150" s="141"/>
      <c r="U150" s="137"/>
      <c r="V150" s="54" t="e">
        <f>VLOOKUP(U150,'Glossary of Codes'!A:B,2,FALSE)</f>
        <v>#N/A</v>
      </c>
      <c r="W150" s="140"/>
      <c r="X150" s="141"/>
    </row>
    <row r="151" spans="1:24" ht="19.5" customHeight="1" thickBot="1">
      <c r="A151" s="363" t="s">
        <v>172</v>
      </c>
      <c r="B151" s="364"/>
      <c r="C151" s="55">
        <f>MAX(C3:C150)</f>
        <v>1</v>
      </c>
      <c r="D151" s="56">
        <f>SUM(D3:D150)</f>
        <v>0</v>
      </c>
      <c r="E151" s="363" t="s">
        <v>172</v>
      </c>
      <c r="F151" s="364"/>
      <c r="G151" s="55">
        <f>MAX(G3:G150)</f>
        <v>1</v>
      </c>
      <c r="H151" s="57">
        <f>SUM(H3:H150)</f>
        <v>0</v>
      </c>
      <c r="I151" s="363" t="s">
        <v>172</v>
      </c>
      <c r="J151" s="364"/>
      <c r="K151" s="55">
        <f>MAX(K3:K150)</f>
        <v>1</v>
      </c>
      <c r="L151" s="57">
        <f>SUM(L3:L150)</f>
        <v>0</v>
      </c>
      <c r="M151" s="363" t="s">
        <v>172</v>
      </c>
      <c r="N151" s="364"/>
      <c r="O151" s="55">
        <f>MAX(O3:O150)</f>
        <v>1</v>
      </c>
      <c r="P151" s="57">
        <f>SUM(P3:P150)</f>
        <v>0</v>
      </c>
      <c r="Q151" s="363" t="s">
        <v>172</v>
      </c>
      <c r="R151" s="364"/>
      <c r="S151" s="55">
        <f>MAX(S3:S150)</f>
        <v>1</v>
      </c>
      <c r="T151" s="57">
        <f>SUM(T3:T150)</f>
        <v>0</v>
      </c>
      <c r="U151" s="363" t="s">
        <v>172</v>
      </c>
      <c r="V151" s="364"/>
      <c r="W151" s="55">
        <f>MAX(W3:W150)</f>
        <v>1</v>
      </c>
      <c r="X151" s="57">
        <f>SUM(X3:X150)</f>
        <v>0</v>
      </c>
    </row>
    <row r="152" spans="1:9" ht="19.5" customHeight="1">
      <c r="A152" s="1"/>
      <c r="B152" s="1"/>
      <c r="C152" s="1"/>
      <c r="D152" s="1"/>
      <c r="E152" s="1"/>
      <c r="F152" s="1"/>
      <c r="G152" s="4"/>
      <c r="H152" s="1"/>
      <c r="I152" s="1"/>
    </row>
    <row r="153" spans="1:9" ht="19.5" customHeight="1">
      <c r="A153" s="1"/>
      <c r="B153" s="1"/>
      <c r="C153" s="1"/>
      <c r="D153" s="1"/>
      <c r="E153" s="1"/>
      <c r="F153" s="1"/>
      <c r="G153" s="4"/>
      <c r="H153" s="1"/>
      <c r="I153" s="1"/>
    </row>
    <row r="154" spans="1:9" ht="19.5" customHeight="1">
      <c r="A154" s="1"/>
      <c r="B154" s="1"/>
      <c r="C154" s="1"/>
      <c r="D154" s="1"/>
      <c r="E154" s="1"/>
      <c r="F154" s="1"/>
      <c r="G154" s="4"/>
      <c r="H154" s="1"/>
      <c r="I154" s="1"/>
    </row>
    <row r="155" spans="1:9" ht="19.5" customHeight="1">
      <c r="A155" s="1"/>
      <c r="B155" s="1"/>
      <c r="C155" s="1"/>
      <c r="D155" s="1"/>
      <c r="E155" s="1"/>
      <c r="F155" s="1"/>
      <c r="G155" s="4"/>
      <c r="H155" s="1"/>
      <c r="I155" s="1"/>
    </row>
    <row r="156" spans="1:9" ht="19.5" customHeight="1">
      <c r="A156" s="1"/>
      <c r="B156" s="1"/>
      <c r="C156" s="1"/>
      <c r="D156" s="1"/>
      <c r="E156" s="1"/>
      <c r="F156" s="1"/>
      <c r="G156" s="4"/>
      <c r="H156" s="1"/>
      <c r="I156" s="1"/>
    </row>
    <row r="157" spans="1:9" ht="19.5" customHeight="1">
      <c r="A157" s="1"/>
      <c r="B157" s="1"/>
      <c r="C157" s="1"/>
      <c r="D157" s="1"/>
      <c r="E157" s="1"/>
      <c r="F157" s="1"/>
      <c r="G157" s="4"/>
      <c r="H157" s="1"/>
      <c r="I157" s="1"/>
    </row>
    <row r="158" spans="1:9" ht="19.5" customHeight="1">
      <c r="A158" s="1"/>
      <c r="B158" s="1"/>
      <c r="C158" s="1"/>
      <c r="D158" s="1"/>
      <c r="E158" s="1"/>
      <c r="F158" s="1"/>
      <c r="G158" s="4"/>
      <c r="H158" s="1"/>
      <c r="I158" s="1"/>
    </row>
    <row r="159" spans="1:9" ht="19.5" customHeight="1">
      <c r="A159" s="1"/>
      <c r="B159" s="1"/>
      <c r="C159" s="1"/>
      <c r="D159" s="1"/>
      <c r="E159" s="1"/>
      <c r="F159" s="1"/>
      <c r="G159" s="4"/>
      <c r="H159" s="1"/>
      <c r="I159" s="1"/>
    </row>
    <row r="160" spans="1:9" ht="19.5" customHeight="1">
      <c r="A160" s="1"/>
      <c r="B160" s="1"/>
      <c r="C160" s="1"/>
      <c r="D160" s="1"/>
      <c r="E160" s="1"/>
      <c r="F160" s="1"/>
      <c r="G160" s="4"/>
      <c r="H160" s="1"/>
      <c r="I160" s="1"/>
    </row>
    <row r="161" spans="1:9" ht="19.5" customHeight="1">
      <c r="A161" s="1"/>
      <c r="B161" s="1"/>
      <c r="C161" s="1"/>
      <c r="D161" s="1"/>
      <c r="E161" s="1"/>
      <c r="F161" s="1"/>
      <c r="G161" s="4"/>
      <c r="H161" s="1"/>
      <c r="I161" s="1"/>
    </row>
    <row r="162" spans="1:9" ht="19.5" customHeight="1">
      <c r="A162" s="1"/>
      <c r="B162" s="1"/>
      <c r="C162" s="1"/>
      <c r="D162" s="1"/>
      <c r="E162" s="1"/>
      <c r="F162" s="1"/>
      <c r="G162" s="4"/>
      <c r="H162" s="1"/>
      <c r="I162" s="1"/>
    </row>
    <row r="163" spans="1:9" ht="19.5" customHeight="1">
      <c r="A163" s="1"/>
      <c r="B163" s="1"/>
      <c r="C163" s="1"/>
      <c r="D163" s="1"/>
      <c r="E163" s="1"/>
      <c r="F163" s="1"/>
      <c r="G163" s="4"/>
      <c r="H163" s="1"/>
      <c r="I163" s="1"/>
    </row>
    <row r="164" spans="1:9" ht="19.5" customHeight="1">
      <c r="A164" s="1"/>
      <c r="B164" s="1"/>
      <c r="C164" s="1"/>
      <c r="D164" s="1"/>
      <c r="E164" s="1"/>
      <c r="F164" s="1"/>
      <c r="G164" s="4"/>
      <c r="H164" s="1"/>
      <c r="I164" s="1"/>
    </row>
    <row r="165" spans="1:9" ht="19.5" customHeight="1">
      <c r="A165" s="1"/>
      <c r="B165" s="1"/>
      <c r="C165" s="1"/>
      <c r="D165" s="1"/>
      <c r="E165" s="1"/>
      <c r="F165" s="1"/>
      <c r="G165" s="4"/>
      <c r="H165" s="1"/>
      <c r="I165" s="1"/>
    </row>
  </sheetData>
  <sheetProtection password="C66F" sheet="1"/>
  <mergeCells count="12">
    <mergeCell ref="Q151:R151"/>
    <mergeCell ref="U151:V151"/>
    <mergeCell ref="Q1:T1"/>
    <mergeCell ref="U1:X1"/>
    <mergeCell ref="A151:B151"/>
    <mergeCell ref="A1:D1"/>
    <mergeCell ref="E1:H1"/>
    <mergeCell ref="I1:L1"/>
    <mergeCell ref="M1:P1"/>
    <mergeCell ref="E151:F151"/>
    <mergeCell ref="I151:J151"/>
    <mergeCell ref="M151:N15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06"/>
  <sheetViews>
    <sheetView tabSelected="1" workbookViewId="0" topLeftCell="A86">
      <selection activeCell="I93" sqref="I93"/>
    </sheetView>
  </sheetViews>
  <sheetFormatPr defaultColWidth="9.140625" defaultRowHeight="15"/>
  <cols>
    <col min="1" max="1" width="6.28125" style="0" bestFit="1" customWidth="1"/>
    <col min="2" max="2" width="25.28125" style="0" customWidth="1"/>
    <col min="3" max="3" width="26.28125" style="0" customWidth="1"/>
    <col min="4" max="4" width="20.57421875" style="0" bestFit="1" customWidth="1"/>
    <col min="5" max="5" width="17.421875" style="0" customWidth="1"/>
    <col min="6" max="6" width="27.7109375" style="0" bestFit="1" customWidth="1"/>
  </cols>
  <sheetData>
    <row r="1" spans="1:6" ht="15" customHeight="1">
      <c r="A1" s="450" t="s">
        <v>231</v>
      </c>
      <c r="B1" s="451"/>
      <c r="C1" s="451"/>
      <c r="D1" s="451"/>
      <c r="E1" s="451"/>
      <c r="F1" s="452"/>
    </row>
    <row r="2" spans="1:6" ht="15" customHeight="1">
      <c r="A2" s="453"/>
      <c r="B2" s="454"/>
      <c r="C2" s="454"/>
      <c r="D2" s="454"/>
      <c r="E2" s="454"/>
      <c r="F2" s="455"/>
    </row>
    <row r="3" spans="1:6" ht="15" customHeight="1">
      <c r="A3" s="453"/>
      <c r="B3" s="454"/>
      <c r="C3" s="454"/>
      <c r="D3" s="454"/>
      <c r="E3" s="454"/>
      <c r="F3" s="455"/>
    </row>
    <row r="4" spans="1:6" ht="15" customHeight="1">
      <c r="A4" s="453"/>
      <c r="B4" s="454"/>
      <c r="C4" s="454"/>
      <c r="D4" s="454"/>
      <c r="E4" s="454"/>
      <c r="F4" s="455"/>
    </row>
    <row r="5" spans="1:6" ht="15" customHeight="1">
      <c r="A5" s="453"/>
      <c r="B5" s="454"/>
      <c r="C5" s="454"/>
      <c r="D5" s="454"/>
      <c r="E5" s="454"/>
      <c r="F5" s="455"/>
    </row>
    <row r="6" spans="1:6" ht="15.75" customHeight="1" thickBot="1">
      <c r="A6" s="456"/>
      <c r="B6" s="457"/>
      <c r="C6" s="457"/>
      <c r="D6" s="457"/>
      <c r="E6" s="457"/>
      <c r="F6" s="458"/>
    </row>
    <row r="7" spans="1:6" ht="15">
      <c r="A7" s="71"/>
      <c r="B7" s="71"/>
      <c r="C7" s="71"/>
      <c r="D7" s="71"/>
      <c r="E7" s="71"/>
      <c r="F7" s="71"/>
    </row>
    <row r="8" spans="1:6" ht="15.75" thickBot="1">
      <c r="A8" s="71"/>
      <c r="B8" s="71"/>
      <c r="C8" s="71"/>
      <c r="D8" s="71"/>
      <c r="E8" s="71"/>
      <c r="F8" s="71"/>
    </row>
    <row r="9" spans="1:6" ht="15" customHeight="1" thickBot="1">
      <c r="A9" s="172" t="s">
        <v>4</v>
      </c>
      <c r="B9" s="171" t="s">
        <v>5</v>
      </c>
      <c r="C9" s="313" t="s">
        <v>138</v>
      </c>
      <c r="D9" s="313" t="s">
        <v>137</v>
      </c>
      <c r="E9" s="170" t="s">
        <v>139</v>
      </c>
      <c r="F9" s="60" t="s">
        <v>140</v>
      </c>
    </row>
    <row r="10" spans="1:6" ht="15" customHeight="1">
      <c r="A10" s="66" t="str">
        <f>'Glossary of Codes'!A2</f>
        <v>ACC</v>
      </c>
      <c r="B10" s="155" t="str">
        <f>VLOOKUP(A10,'Glossary of Codes'!A:B,2,FALSE)</f>
        <v>Acropora cervicornis</v>
      </c>
      <c r="C10" s="315">
        <v>11.56</v>
      </c>
      <c r="D10" s="315">
        <v>2.06</v>
      </c>
      <c r="E10" s="67">
        <f>C10*D10</f>
        <v>23.8136</v>
      </c>
      <c r="F10" s="68">
        <f>(E10/1000)*10000</f>
        <v>238.136</v>
      </c>
    </row>
    <row r="11" spans="1:6" ht="15" customHeight="1">
      <c r="A11" s="69" t="str">
        <f>'Glossary of Codes'!A3</f>
        <v>ACP</v>
      </c>
      <c r="B11" s="156" t="str">
        <f>VLOOKUP(A11,'Glossary of Codes'!A:B,2,FALSE)</f>
        <v>Acropora palmata</v>
      </c>
      <c r="C11" s="314">
        <v>0.6</v>
      </c>
      <c r="D11" s="314">
        <v>1.814</v>
      </c>
      <c r="E11" s="65">
        <f>C11*D11</f>
        <v>1.0884</v>
      </c>
      <c r="F11" s="70">
        <f aca="true" t="shared" si="0" ref="F11:F70">(E11/1000)*10000</f>
        <v>10.884</v>
      </c>
    </row>
    <row r="12" spans="1:6" ht="15" customHeight="1">
      <c r="A12" s="69" t="str">
        <f>'Glossary of Codes'!A4</f>
        <v>ACPR</v>
      </c>
      <c r="B12" s="156" t="str">
        <f>VLOOKUP(A12,'Glossary of Codes'!A:B,2,FALSE)</f>
        <v>Acropora prolifera</v>
      </c>
      <c r="C12" s="314">
        <v>0.7</v>
      </c>
      <c r="D12" s="321">
        <v>1.937</v>
      </c>
      <c r="E12" s="65">
        <f>C12*D12</f>
        <v>1.3558999999999999</v>
      </c>
      <c r="F12" s="70">
        <f t="shared" si="0"/>
        <v>13.559</v>
      </c>
    </row>
    <row r="13" spans="1:6" ht="15" customHeight="1">
      <c r="A13" s="69" t="str">
        <f>'Glossary of Codes'!A5</f>
        <v>AG</v>
      </c>
      <c r="B13" s="156" t="str">
        <f>VLOOKUP(A13,'Glossary of Codes'!A:B,2,FALSE)</f>
        <v>Agaricia spp.</v>
      </c>
      <c r="C13" s="314">
        <v>0.258</v>
      </c>
      <c r="D13" s="321">
        <v>1.849</v>
      </c>
      <c r="E13" s="65">
        <f>C13*D13</f>
        <v>0.477042</v>
      </c>
      <c r="F13" s="70">
        <f t="shared" si="0"/>
        <v>4.77042</v>
      </c>
    </row>
    <row r="14" spans="1:6" ht="15" customHeight="1">
      <c r="A14" s="69" t="str">
        <f>'Glossary of Codes'!A6</f>
        <v>AGA</v>
      </c>
      <c r="B14" s="156" t="str">
        <f>VLOOKUP(A14,'Glossary of Codes'!A:B,2,FALSE)</f>
        <v>Agaricia agaricites</v>
      </c>
      <c r="C14" s="314">
        <v>0.258</v>
      </c>
      <c r="D14" s="321">
        <v>1.825</v>
      </c>
      <c r="E14" s="65">
        <f>C14*D14</f>
        <v>0.47085</v>
      </c>
      <c r="F14" s="70">
        <f t="shared" si="0"/>
        <v>4.7085</v>
      </c>
    </row>
    <row r="15" spans="1:6" ht="15" customHeight="1">
      <c r="A15" s="69" t="str">
        <f>'Glossary of Codes'!A7</f>
        <v>AGF</v>
      </c>
      <c r="B15" s="156" t="str">
        <f>VLOOKUP(A15,'Glossary of Codes'!A:B,2,FALSE)</f>
        <v>Agaricia fragilis</v>
      </c>
      <c r="C15" s="314">
        <v>0.258</v>
      </c>
      <c r="D15" s="321">
        <v>1.849</v>
      </c>
      <c r="E15" s="65">
        <f>C15*D15</f>
        <v>0.477042</v>
      </c>
      <c r="F15" s="70">
        <f t="shared" si="0"/>
        <v>4.77042</v>
      </c>
    </row>
    <row r="16" spans="1:6" ht="15" customHeight="1">
      <c r="A16" s="69" t="str">
        <f>'Glossary of Codes'!A8</f>
        <v>AGG</v>
      </c>
      <c r="B16" s="156" t="str">
        <f>VLOOKUP(A16,'Glossary of Codes'!A:B,2,FALSE)</f>
        <v>Agaricia grahamae</v>
      </c>
      <c r="C16" s="314">
        <v>0.258</v>
      </c>
      <c r="D16" s="321">
        <v>1.849</v>
      </c>
      <c r="E16" s="65">
        <f>C16*D16</f>
        <v>0.477042</v>
      </c>
      <c r="F16" s="70">
        <f t="shared" si="0"/>
        <v>4.77042</v>
      </c>
    </row>
    <row r="17" spans="1:6" ht="15" customHeight="1">
      <c r="A17" s="69" t="str">
        <f>'Glossary of Codes'!A9</f>
        <v>AGH</v>
      </c>
      <c r="B17" s="156" t="str">
        <f>VLOOKUP(A17,'Glossary of Codes'!A:B,2,FALSE)</f>
        <v>Agaricia humilis</v>
      </c>
      <c r="C17" s="314">
        <v>0.258</v>
      </c>
      <c r="D17" s="321">
        <v>1.849</v>
      </c>
      <c r="E17" s="65">
        <f>C17*D17</f>
        <v>0.477042</v>
      </c>
      <c r="F17" s="70">
        <f t="shared" si="0"/>
        <v>4.77042</v>
      </c>
    </row>
    <row r="18" spans="1:6" ht="15" customHeight="1">
      <c r="A18" s="69" t="str">
        <f>'Glossary of Codes'!A10</f>
        <v>AGL</v>
      </c>
      <c r="B18" s="156" t="str">
        <f>VLOOKUP(A18,'Glossary of Codes'!A:B,2,FALSE)</f>
        <v>Agaricia lamarcki</v>
      </c>
      <c r="C18" s="314">
        <v>0.258</v>
      </c>
      <c r="D18" s="321">
        <v>1.849</v>
      </c>
      <c r="E18" s="65">
        <f>C18*D18</f>
        <v>0.477042</v>
      </c>
      <c r="F18" s="70">
        <f t="shared" si="0"/>
        <v>4.77042</v>
      </c>
    </row>
    <row r="19" spans="1:6" ht="15" customHeight="1">
      <c r="A19" s="69" t="str">
        <f>'Glossary of Codes'!A11</f>
        <v>AGT</v>
      </c>
      <c r="B19" s="156" t="str">
        <f>VLOOKUP(A19,'Glossary of Codes'!A:B,2,FALSE)</f>
        <v>Agaricia tenuifolia</v>
      </c>
      <c r="C19" s="314">
        <v>0.258</v>
      </c>
      <c r="D19" s="321">
        <v>1.849</v>
      </c>
      <c r="E19" s="65">
        <f>C19*D19</f>
        <v>0.477042</v>
      </c>
      <c r="F19" s="70">
        <f t="shared" si="0"/>
        <v>4.77042</v>
      </c>
    </row>
    <row r="20" spans="1:6" ht="15" customHeight="1">
      <c r="A20" s="69" t="str">
        <f>'Glossary of Codes'!A12</f>
        <v>AGU</v>
      </c>
      <c r="B20" s="156" t="str">
        <f>VLOOKUP(A20,'Glossary of Codes'!A:B,2,FALSE)</f>
        <v>Agaricia undata</v>
      </c>
      <c r="C20" s="314">
        <v>0.258</v>
      </c>
      <c r="D20" s="321">
        <v>1.849</v>
      </c>
      <c r="E20" s="65">
        <f>C20*D20</f>
        <v>0.477042</v>
      </c>
      <c r="F20" s="70">
        <f t="shared" si="0"/>
        <v>4.77042</v>
      </c>
    </row>
    <row r="21" spans="1:6" ht="15" customHeight="1">
      <c r="A21" s="69" t="str">
        <f>'Glossary of Codes'!A13</f>
        <v>ART</v>
      </c>
      <c r="B21" s="156" t="str">
        <f>VLOOKUP(A21,'Glossary of Codes'!A:B,2,FALSE)</f>
        <v>Articulated coralline algae</v>
      </c>
      <c r="C21" s="316"/>
      <c r="D21" s="316"/>
      <c r="E21" s="65">
        <f>C21*D21</f>
        <v>0</v>
      </c>
      <c r="F21" s="70">
        <f t="shared" si="0"/>
        <v>0</v>
      </c>
    </row>
    <row r="22" spans="1:6" ht="15" customHeight="1">
      <c r="A22" s="69" t="str">
        <f>'Glossary of Codes'!A14</f>
        <v>CCA</v>
      </c>
      <c r="B22" s="157" t="str">
        <f>VLOOKUP(A22,'Glossary of Codes'!A:B,2,FALSE)</f>
        <v>Crustose coralline algae</v>
      </c>
      <c r="C22" s="314"/>
      <c r="D22" s="314"/>
      <c r="E22" s="133">
        <v>0.01808</v>
      </c>
      <c r="F22" s="70">
        <f t="shared" si="0"/>
        <v>0.1808</v>
      </c>
    </row>
    <row r="23" spans="1:6" ht="15" customHeight="1">
      <c r="A23" s="69" t="str">
        <f>'Glossary of Codes'!A15</f>
        <v>CON</v>
      </c>
      <c r="B23" s="156" t="str">
        <f>VLOOKUP(A23,'Glossary of Codes'!A:B,2,FALSE)</f>
        <v>Colpophyllia natans</v>
      </c>
      <c r="C23" s="314">
        <v>0.985</v>
      </c>
      <c r="D23" s="314">
        <v>0.783</v>
      </c>
      <c r="E23" s="65">
        <f>C23*D23</f>
        <v>0.771255</v>
      </c>
      <c r="F23" s="70">
        <f t="shared" si="0"/>
        <v>7.71255</v>
      </c>
    </row>
    <row r="24" spans="1:6" ht="15" customHeight="1">
      <c r="A24" s="69" t="str">
        <f>'Glossary of Codes'!A16</f>
        <v>CY</v>
      </c>
      <c r="B24" s="157" t="str">
        <f>VLOOKUP(A24,'Glossary of Codes'!A:B,2,FALSE)</f>
        <v>Cyanobacteria</v>
      </c>
      <c r="C24" s="34"/>
      <c r="D24" s="34"/>
      <c r="E24" s="65">
        <f>C24*D24</f>
        <v>0</v>
      </c>
      <c r="F24" s="70">
        <f t="shared" si="0"/>
        <v>0</v>
      </c>
    </row>
    <row r="25" spans="1:6" ht="15" customHeight="1">
      <c r="A25" s="69" t="str">
        <f>'Glossary of Codes'!A17</f>
        <v>DC</v>
      </c>
      <c r="B25" s="157" t="str">
        <f>VLOOKUP(A25,'Glossary of Codes'!A:B,2,FALSE)</f>
        <v>Dead Coral</v>
      </c>
      <c r="C25" s="316"/>
      <c r="D25" s="316"/>
      <c r="E25" s="65">
        <f>C25*D25</f>
        <v>0</v>
      </c>
      <c r="F25" s="70">
        <f t="shared" si="0"/>
        <v>0</v>
      </c>
    </row>
    <row r="26" spans="1:6" ht="15" customHeight="1">
      <c r="A26" s="69" t="str">
        <f>'Glossary of Codes'!A18</f>
        <v>DCS</v>
      </c>
      <c r="B26" s="156" t="str">
        <f>VLOOKUP(A26,'Glossary of Codes'!A:B,2,FALSE)</f>
        <v>Dichoenia stokesii</v>
      </c>
      <c r="C26" s="314">
        <v>0.621</v>
      </c>
      <c r="D26" s="314">
        <v>2.3</v>
      </c>
      <c r="E26" s="65">
        <f>C26*D26</f>
        <v>1.4283</v>
      </c>
      <c r="F26" s="70">
        <f t="shared" si="0"/>
        <v>14.283</v>
      </c>
    </row>
    <row r="27" spans="1:6" ht="15" customHeight="1">
      <c r="A27" s="69" t="str">
        <f>'Glossary of Codes'!A19</f>
        <v>DI</v>
      </c>
      <c r="B27" s="156" t="str">
        <f>VLOOKUP(A27,'Glossary of Codes'!A:B,2,FALSE)</f>
        <v>Diploria spp.</v>
      </c>
      <c r="C27" s="314">
        <v>0.406</v>
      </c>
      <c r="D27" s="314">
        <v>1.2</v>
      </c>
      <c r="E27" s="65">
        <f>C27*D27</f>
        <v>0.4872</v>
      </c>
      <c r="F27" s="70">
        <f t="shared" si="0"/>
        <v>4.872</v>
      </c>
    </row>
    <row r="28" spans="1:6" ht="15" customHeight="1">
      <c r="A28" s="69" t="str">
        <f>'Glossary of Codes'!A20</f>
        <v>DIC</v>
      </c>
      <c r="B28" s="156" t="str">
        <f>VLOOKUP(A28,'Glossary of Codes'!A:B,2,FALSE)</f>
        <v>Diploria clivosa</v>
      </c>
      <c r="C28" s="314">
        <v>0.406</v>
      </c>
      <c r="D28" s="314">
        <v>1.2</v>
      </c>
      <c r="E28" s="65">
        <f>C28*D28</f>
        <v>0.4872</v>
      </c>
      <c r="F28" s="70">
        <f t="shared" si="0"/>
        <v>4.872</v>
      </c>
    </row>
    <row r="29" spans="1:6" ht="15" customHeight="1">
      <c r="A29" s="69" t="str">
        <f>'Glossary of Codes'!A21</f>
        <v>DIL</v>
      </c>
      <c r="B29" s="156" t="str">
        <f>VLOOKUP(A29,'Glossary of Codes'!A:B,2,FALSE)</f>
        <v>Diploria labyrinthiformis</v>
      </c>
      <c r="C29" s="314">
        <v>0.34</v>
      </c>
      <c r="D29" s="314">
        <v>1.2</v>
      </c>
      <c r="E29" s="65">
        <f>C29*D29</f>
        <v>0.40800000000000003</v>
      </c>
      <c r="F29" s="70">
        <f t="shared" si="0"/>
        <v>4.08</v>
      </c>
    </row>
    <row r="30" spans="1:6" ht="15" customHeight="1">
      <c r="A30" s="69" t="str">
        <f>'Glossary of Codes'!A22</f>
        <v>DIS</v>
      </c>
      <c r="B30" s="156" t="str">
        <f>VLOOKUP(A30,'Glossary of Codes'!A:B,2,FALSE)</f>
        <v>Diploria strigosa</v>
      </c>
      <c r="C30" s="314">
        <v>0.53</v>
      </c>
      <c r="D30" s="314">
        <v>1.2</v>
      </c>
      <c r="E30" s="65">
        <f>C30*D30</f>
        <v>0.636</v>
      </c>
      <c r="F30" s="70">
        <f t="shared" si="0"/>
        <v>6.36</v>
      </c>
    </row>
    <row r="31" spans="1:6" ht="15" customHeight="1">
      <c r="A31" s="69" t="str">
        <f>'Glossary of Codes'!A23</f>
        <v>DNC</v>
      </c>
      <c r="B31" s="156" t="str">
        <f>VLOOKUP(A31,'Glossary of Codes'!A:B,2,FALSE)</f>
        <v>Dendrogyra cylindrus</v>
      </c>
      <c r="C31" s="314">
        <v>0.621</v>
      </c>
      <c r="D31" s="321">
        <v>1.566</v>
      </c>
      <c r="E31" s="65">
        <f>C31*D31</f>
        <v>0.9724860000000001</v>
      </c>
      <c r="F31" s="70">
        <f t="shared" si="0"/>
        <v>9.724860000000001</v>
      </c>
    </row>
    <row r="32" spans="1:6" ht="15" customHeight="1">
      <c r="A32" s="69" t="str">
        <f>'Glossary of Codes'!A24</f>
        <v>EUF</v>
      </c>
      <c r="B32" s="156" t="str">
        <f>VLOOKUP(A32,'Glossary of Codes'!A:B,2,FALSE)</f>
        <v>Eusmilia fastigiata</v>
      </c>
      <c r="C32" s="314">
        <v>0.621</v>
      </c>
      <c r="D32" s="314">
        <v>1.3</v>
      </c>
      <c r="E32" s="65">
        <f>C32*D32</f>
        <v>0.8073</v>
      </c>
      <c r="F32" s="70">
        <f t="shared" si="0"/>
        <v>8.073</v>
      </c>
    </row>
    <row r="33" spans="1:6" ht="15" customHeight="1">
      <c r="A33" s="69" t="str">
        <f>'Glossary of Codes'!A25</f>
        <v>FVF</v>
      </c>
      <c r="B33" s="156" t="str">
        <f>VLOOKUP(A33,'Glossary of Codes'!A:B,2,FALSE)</f>
        <v>Favia fragum</v>
      </c>
      <c r="C33" s="314">
        <v>0.729</v>
      </c>
      <c r="D33" s="321">
        <v>1.566</v>
      </c>
      <c r="E33" s="65">
        <f>C33*D33</f>
        <v>1.141614</v>
      </c>
      <c r="F33" s="70">
        <f t="shared" si="0"/>
        <v>11.41614</v>
      </c>
    </row>
    <row r="34" spans="1:6" ht="15" customHeight="1">
      <c r="A34" s="69" t="str">
        <f>'Glossary of Codes'!A26</f>
        <v>HA</v>
      </c>
      <c r="B34" s="157" t="str">
        <f>VLOOKUP(A34,'Glossary of Codes'!A:B,2,FALSE)</f>
        <v>Halimeda</v>
      </c>
      <c r="C34" s="317"/>
      <c r="D34" s="317"/>
      <c r="E34" s="65">
        <f>C34*D34</f>
        <v>0</v>
      </c>
      <c r="F34" s="70">
        <f t="shared" si="0"/>
        <v>0</v>
      </c>
    </row>
    <row r="35" spans="1:6" ht="15" customHeight="1">
      <c r="A35" s="69" t="str">
        <f>'Glossary of Codes'!A27</f>
        <v>HCB</v>
      </c>
      <c r="B35" s="157" t="str">
        <f>VLOOKUP(A35,'Glossary of Codes'!A:B,2,FALSE)</f>
        <v>Hard Coral (branching)</v>
      </c>
      <c r="C35" s="314">
        <v>5.16</v>
      </c>
      <c r="D35" s="321">
        <v>1.838</v>
      </c>
      <c r="E35" s="65">
        <f>C35*D35</f>
        <v>9.48408</v>
      </c>
      <c r="F35" s="70">
        <f t="shared" si="0"/>
        <v>94.8408</v>
      </c>
    </row>
    <row r="36" spans="1:6" ht="15" customHeight="1">
      <c r="A36" s="69" t="str">
        <f>'Glossary of Codes'!A28</f>
        <v>HCE</v>
      </c>
      <c r="B36" s="157" t="str">
        <f>VLOOKUP(A36,'Glossary of Codes'!A:B,2,FALSE)</f>
        <v>Hard Coral (encrusting)</v>
      </c>
      <c r="C36" s="314">
        <v>0.621</v>
      </c>
      <c r="D36" s="321">
        <v>1.566</v>
      </c>
      <c r="E36" s="65">
        <f>C36*D36</f>
        <v>0.9724860000000001</v>
      </c>
      <c r="F36" s="70">
        <f t="shared" si="0"/>
        <v>9.724860000000001</v>
      </c>
    </row>
    <row r="37" spans="1:6" ht="15" customHeight="1">
      <c r="A37" s="69" t="str">
        <f>'Glossary of Codes'!A29</f>
        <v>HCM</v>
      </c>
      <c r="B37" s="157" t="str">
        <f>VLOOKUP(A37,'Glossary of Codes'!A:B,2,FALSE)</f>
        <v>Hard Coral (massive)</v>
      </c>
      <c r="C37" s="314">
        <v>0.621</v>
      </c>
      <c r="D37" s="321">
        <v>1.566</v>
      </c>
      <c r="E37" s="65">
        <f>C37*D37</f>
        <v>0.9724860000000001</v>
      </c>
      <c r="F37" s="70">
        <f t="shared" si="0"/>
        <v>9.724860000000001</v>
      </c>
    </row>
    <row r="38" spans="1:6" ht="15" customHeight="1">
      <c r="A38" s="69" t="str">
        <f>'Glossary of Codes'!A30</f>
        <v>HCP</v>
      </c>
      <c r="B38" s="157" t="str">
        <f>VLOOKUP(A38,'Glossary of Codes'!A:B,2,FALSE)</f>
        <v>Hard Coral (platy/foliose)</v>
      </c>
      <c r="C38" s="314">
        <v>0.095</v>
      </c>
      <c r="D38" s="321">
        <v>1.8</v>
      </c>
      <c r="E38" s="65">
        <f>C38*D38</f>
        <v>0.171</v>
      </c>
      <c r="F38" s="70">
        <f t="shared" si="0"/>
        <v>1.7100000000000002</v>
      </c>
    </row>
    <row r="39" spans="1:6" ht="15" customHeight="1">
      <c r="A39" s="69" t="str">
        <f>'Glossary of Codes'!A31</f>
        <v>ISR</v>
      </c>
      <c r="B39" s="156" t="str">
        <f>VLOOKUP(A39,'Glossary of Codes'!A:B,2,FALSE)</f>
        <v>Isophyllastrea rigida</v>
      </c>
      <c r="C39" s="314">
        <v>0.621</v>
      </c>
      <c r="D39" s="321">
        <v>1.566</v>
      </c>
      <c r="E39" s="65">
        <f>C39*D39</f>
        <v>0.9724860000000001</v>
      </c>
      <c r="F39" s="70">
        <f t="shared" si="0"/>
        <v>9.724860000000001</v>
      </c>
    </row>
    <row r="40" spans="1:6" ht="15" customHeight="1">
      <c r="A40" s="69" t="str">
        <f>'Glossary of Codes'!A32</f>
        <v>ISS</v>
      </c>
      <c r="B40" s="156" t="str">
        <f>VLOOKUP(A40,'Glossary of Codes'!A:B,2,FALSE)</f>
        <v>Isophyllia sinuosa</v>
      </c>
      <c r="C40" s="314">
        <v>0.621</v>
      </c>
      <c r="D40" s="321">
        <v>1.566</v>
      </c>
      <c r="E40" s="65">
        <f>C40*D40</f>
        <v>0.9724860000000001</v>
      </c>
      <c r="F40" s="70">
        <f t="shared" si="0"/>
        <v>9.724860000000001</v>
      </c>
    </row>
    <row r="41" spans="1:6" ht="15" customHeight="1">
      <c r="A41" s="69" t="str">
        <f>'Glossary of Codes'!A33</f>
        <v>LEC</v>
      </c>
      <c r="B41" s="157" t="str">
        <f>VLOOKUP(A41,'Glossary of Codes'!A:B,2,FALSE)</f>
        <v>Leptoceris cucullata</v>
      </c>
      <c r="C41" s="314">
        <v>0.258</v>
      </c>
      <c r="D41" s="314">
        <v>2.025</v>
      </c>
      <c r="E41" s="65">
        <f>C41*D41</f>
        <v>0.52245</v>
      </c>
      <c r="F41" s="70">
        <f t="shared" si="0"/>
        <v>5.224499999999999</v>
      </c>
    </row>
    <row r="42" spans="1:6" ht="15" customHeight="1">
      <c r="A42" s="69" t="str">
        <f>'Glossary of Codes'!A34</f>
        <v>MAC</v>
      </c>
      <c r="B42" s="157" t="str">
        <f>VLOOKUP(A42,'Glossary of Codes'!A:B,2,FALSE)</f>
        <v>Macroalgae</v>
      </c>
      <c r="C42" s="318"/>
      <c r="D42" s="318"/>
      <c r="E42" s="65">
        <f>C42*D42</f>
        <v>0</v>
      </c>
      <c r="F42" s="70">
        <f t="shared" si="0"/>
        <v>0</v>
      </c>
    </row>
    <row r="43" spans="1:6" ht="15" customHeight="1">
      <c r="A43" s="69" t="str">
        <f>'Glossary of Codes'!A35</f>
        <v>MAE</v>
      </c>
      <c r="B43" s="156" t="str">
        <f>VLOOKUP(A43,'Glossary of Codes'!A:B,2,FALSE)</f>
        <v>Manicina areolata</v>
      </c>
      <c r="C43" s="314">
        <v>0.729</v>
      </c>
      <c r="D43" s="321">
        <v>1.566</v>
      </c>
      <c r="E43" s="65">
        <f>C43*D43</f>
        <v>1.141614</v>
      </c>
      <c r="F43" s="70">
        <f t="shared" si="0"/>
        <v>11.41614</v>
      </c>
    </row>
    <row r="44" spans="1:6" ht="15" customHeight="1">
      <c r="A44" s="69" t="str">
        <f>'Glossary of Codes'!A36</f>
        <v>MCCA</v>
      </c>
      <c r="B44" s="157" t="str">
        <f>VLOOKUP(A44,'Glossary of Codes'!A:B,2,FALSE)</f>
        <v>Macroalgae/CCA</v>
      </c>
      <c r="C44" s="314"/>
      <c r="D44" s="314"/>
      <c r="E44" s="133">
        <v>0.01808</v>
      </c>
      <c r="F44" s="70">
        <f t="shared" si="0"/>
        <v>0.1808</v>
      </c>
    </row>
    <row r="45" spans="1:6" ht="15" customHeight="1">
      <c r="A45" s="69" t="str">
        <f>'Glossary of Codes'!A37</f>
        <v>MD</v>
      </c>
      <c r="B45" s="156" t="str">
        <f>VLOOKUP(A45,'Glossary of Codes'!A:B,2,FALSE)</f>
        <v>Madracis spp.</v>
      </c>
      <c r="C45" s="314">
        <v>2.07</v>
      </c>
      <c r="D45" s="321">
        <v>1.64</v>
      </c>
      <c r="E45" s="65">
        <f>C45*D45</f>
        <v>3.3947999999999996</v>
      </c>
      <c r="F45" s="70">
        <f t="shared" si="0"/>
        <v>33.94799999999999</v>
      </c>
    </row>
    <row r="46" spans="1:6" ht="15" customHeight="1">
      <c r="A46" s="69" t="str">
        <f>'Glossary of Codes'!A38</f>
        <v>MDC</v>
      </c>
      <c r="B46" s="156" t="str">
        <f>VLOOKUP(A46,'Glossary of Codes'!A:B,2,FALSE)</f>
        <v>Madracis carmabi</v>
      </c>
      <c r="C46" s="314">
        <v>2.07</v>
      </c>
      <c r="D46" s="321">
        <v>1.64</v>
      </c>
      <c r="E46" s="65">
        <f>C46*D46</f>
        <v>3.3947999999999996</v>
      </c>
      <c r="F46" s="70">
        <f t="shared" si="0"/>
        <v>33.94799999999999</v>
      </c>
    </row>
    <row r="47" spans="1:6" ht="15" customHeight="1">
      <c r="A47" s="69" t="str">
        <f>'Glossary of Codes'!A39</f>
        <v>MDD</v>
      </c>
      <c r="B47" s="156" t="str">
        <f>VLOOKUP(A47,'Glossary of Codes'!A:B,2,FALSE)</f>
        <v>Madracis decactis</v>
      </c>
      <c r="C47" s="314">
        <v>2.07</v>
      </c>
      <c r="D47" s="321">
        <v>1.64</v>
      </c>
      <c r="E47" s="65">
        <f>C47*D47</f>
        <v>3.3947999999999996</v>
      </c>
      <c r="F47" s="70">
        <f t="shared" si="0"/>
        <v>33.94799999999999</v>
      </c>
    </row>
    <row r="48" spans="1:6" ht="15" customHeight="1">
      <c r="A48" s="69" t="str">
        <f>'Glossary of Codes'!A40</f>
        <v>MDF</v>
      </c>
      <c r="B48" s="156" t="str">
        <f>VLOOKUP(A48,'Glossary of Codes'!A:B,2,FALSE)</f>
        <v>Madracis formosa</v>
      </c>
      <c r="C48" s="314">
        <v>2.07</v>
      </c>
      <c r="D48" s="321">
        <v>1.64</v>
      </c>
      <c r="E48" s="65">
        <f>C48*D48</f>
        <v>3.3947999999999996</v>
      </c>
      <c r="F48" s="70">
        <f t="shared" si="0"/>
        <v>33.94799999999999</v>
      </c>
    </row>
    <row r="49" spans="1:6" ht="15" customHeight="1">
      <c r="A49" s="69" t="str">
        <f>'Glossary of Codes'!A41</f>
        <v>MDM</v>
      </c>
      <c r="B49" s="156" t="str">
        <f>VLOOKUP(A49,'Glossary of Codes'!A:B,2,FALSE)</f>
        <v>Madracis mirabilis</v>
      </c>
      <c r="C49" s="314">
        <v>1.74</v>
      </c>
      <c r="D49" s="322">
        <v>1.64</v>
      </c>
      <c r="E49" s="65">
        <f>C49*D49</f>
        <v>2.8535999999999997</v>
      </c>
      <c r="F49" s="70">
        <f t="shared" si="0"/>
        <v>28.535999999999994</v>
      </c>
    </row>
    <row r="50" spans="1:6" ht="15" customHeight="1">
      <c r="A50" s="69" t="str">
        <f>'Glossary of Codes'!A42</f>
        <v>MDP</v>
      </c>
      <c r="B50" s="156" t="str">
        <f>VLOOKUP(A50,'Glossary of Codes'!A:B,2,FALSE)</f>
        <v>Madracis pharensis</v>
      </c>
      <c r="C50" s="314">
        <v>2.07</v>
      </c>
      <c r="D50" s="321">
        <v>1.64</v>
      </c>
      <c r="E50" s="65">
        <f>C50*D50</f>
        <v>3.3947999999999996</v>
      </c>
      <c r="F50" s="70">
        <f t="shared" si="0"/>
        <v>33.94799999999999</v>
      </c>
    </row>
    <row r="51" spans="1:6" ht="15" customHeight="1">
      <c r="A51" s="69" t="str">
        <f>'Glossary of Codes'!A43</f>
        <v>MDS</v>
      </c>
      <c r="B51" s="156" t="str">
        <f>VLOOKUP(A51,'Glossary of Codes'!A:B,2,FALSE)</f>
        <v>Madracis senaria</v>
      </c>
      <c r="C51" s="314">
        <v>2.07</v>
      </c>
      <c r="D51" s="321">
        <v>1.64</v>
      </c>
      <c r="E51" s="65">
        <f>C51*D51</f>
        <v>3.3947999999999996</v>
      </c>
      <c r="F51" s="70">
        <f t="shared" si="0"/>
        <v>33.94799999999999</v>
      </c>
    </row>
    <row r="52" spans="1:6" ht="15" customHeight="1">
      <c r="A52" s="69" t="str">
        <f>'Glossary of Codes'!A44</f>
        <v>ME</v>
      </c>
      <c r="B52" s="156" t="str">
        <f>VLOOKUP(A52,'Glossary of Codes'!A:B,2,FALSE)</f>
        <v>Meandrina spp.</v>
      </c>
      <c r="C52" s="314">
        <v>0.115</v>
      </c>
      <c r="D52" s="314">
        <v>1.9</v>
      </c>
      <c r="E52" s="65">
        <f>C52*D52</f>
        <v>0.2185</v>
      </c>
      <c r="F52" s="70">
        <f t="shared" si="0"/>
        <v>2.185</v>
      </c>
    </row>
    <row r="53" spans="1:6" ht="15" customHeight="1">
      <c r="A53" s="69" t="str">
        <f>'Glossary of Codes'!A45</f>
        <v>MED</v>
      </c>
      <c r="B53" s="156" t="str">
        <f>VLOOKUP(A53,'Glossary of Codes'!A:B,2,FALSE)</f>
        <v>Meandrina danae</v>
      </c>
      <c r="C53" s="314">
        <v>0.115</v>
      </c>
      <c r="D53" s="314">
        <v>1.9</v>
      </c>
      <c r="E53" s="65">
        <f>C53*D53</f>
        <v>0.2185</v>
      </c>
      <c r="F53" s="70">
        <f t="shared" si="0"/>
        <v>2.185</v>
      </c>
    </row>
    <row r="54" spans="1:6" ht="15" customHeight="1">
      <c r="A54" s="69" t="str">
        <f>'Glossary of Codes'!A46</f>
        <v>MEM</v>
      </c>
      <c r="B54" s="156" t="str">
        <f>VLOOKUP(A54,'Glossary of Codes'!A:B,2,FALSE)</f>
        <v>Meandrina meandrites</v>
      </c>
      <c r="C54" s="314">
        <v>0.115</v>
      </c>
      <c r="D54" s="314">
        <v>1.9</v>
      </c>
      <c r="E54" s="65">
        <f>C54*D54</f>
        <v>0.2185</v>
      </c>
      <c r="F54" s="70">
        <f t="shared" si="0"/>
        <v>2.185</v>
      </c>
    </row>
    <row r="55" spans="1:6" ht="15" customHeight="1">
      <c r="A55" s="285" t="str">
        <f>'Glossary of Codes'!A47</f>
        <v>MI</v>
      </c>
      <c r="B55" s="286" t="str">
        <f>VLOOKUP(A55,'Glossary of Codes'!A:B,2,FALSE)</f>
        <v>Millepora spp.</v>
      </c>
      <c r="C55" s="314">
        <v>1.238</v>
      </c>
      <c r="D55" s="314">
        <v>2.27</v>
      </c>
      <c r="E55" s="287">
        <f>C55*D55</f>
        <v>2.81026</v>
      </c>
      <c r="F55" s="288">
        <f t="shared" si="0"/>
        <v>28.102600000000002</v>
      </c>
    </row>
    <row r="56" spans="1:6" ht="15" customHeight="1">
      <c r="A56" s="69" t="str">
        <f>'Glossary of Codes'!A48</f>
        <v>MOC</v>
      </c>
      <c r="B56" s="156" t="str">
        <f>VLOOKUP(A56,'Glossary of Codes'!A:B,2,FALSE)</f>
        <v>Montastraea cavernosa</v>
      </c>
      <c r="C56" s="314">
        <v>0.712</v>
      </c>
      <c r="D56" s="314">
        <v>1.67</v>
      </c>
      <c r="E56" s="65">
        <f>C56*D56</f>
        <v>1.1890399999999999</v>
      </c>
      <c r="F56" s="70">
        <f t="shared" si="0"/>
        <v>11.8904</v>
      </c>
    </row>
    <row r="57" spans="1:6" ht="15" customHeight="1">
      <c r="A57" s="69" t="str">
        <f>'Glossary of Codes'!A49</f>
        <v>MUA</v>
      </c>
      <c r="B57" s="156" t="str">
        <f>VLOOKUP(A57,'Glossary of Codes'!A:B,2,FALSE)</f>
        <v>Mussa angulosa</v>
      </c>
      <c r="C57" s="314">
        <v>0.621</v>
      </c>
      <c r="D57" s="321">
        <v>1.566</v>
      </c>
      <c r="E57" s="65">
        <f>C57*D57</f>
        <v>0.9724860000000001</v>
      </c>
      <c r="F57" s="70">
        <f t="shared" si="0"/>
        <v>9.724860000000001</v>
      </c>
    </row>
    <row r="58" spans="1:6" ht="15" customHeight="1">
      <c r="A58" s="69" t="str">
        <f>'Glossary of Codes'!A50</f>
        <v>MY</v>
      </c>
      <c r="B58" s="156" t="str">
        <f>VLOOKUP(A58,'Glossary of Codes'!A:B,2,FALSE)</f>
        <v>Mycetophyllia spp.</v>
      </c>
      <c r="C58" s="314">
        <v>0.621</v>
      </c>
      <c r="D58" s="321">
        <v>1.566</v>
      </c>
      <c r="E58" s="65">
        <f>C58*D58</f>
        <v>0.9724860000000001</v>
      </c>
      <c r="F58" s="70">
        <f t="shared" si="0"/>
        <v>9.724860000000001</v>
      </c>
    </row>
    <row r="59" spans="1:6" ht="15" customHeight="1">
      <c r="A59" s="69" t="str">
        <f>'Glossary of Codes'!A51</f>
        <v>MYA</v>
      </c>
      <c r="B59" s="156" t="str">
        <f>VLOOKUP(A59,'Glossary of Codes'!A:B,2,FALSE)</f>
        <v>Mycetophyllia aliciae</v>
      </c>
      <c r="C59" s="314">
        <v>0.621</v>
      </c>
      <c r="D59" s="321">
        <v>1.566</v>
      </c>
      <c r="E59" s="65">
        <f>C59*D59</f>
        <v>0.9724860000000001</v>
      </c>
      <c r="F59" s="70">
        <f t="shared" si="0"/>
        <v>9.724860000000001</v>
      </c>
    </row>
    <row r="60" spans="1:6" ht="15" customHeight="1">
      <c r="A60" s="69" t="str">
        <f>'Glossary of Codes'!A52</f>
        <v>MYD</v>
      </c>
      <c r="B60" s="156" t="str">
        <f>VLOOKUP(A60,'Glossary of Codes'!A:B,2,FALSE)</f>
        <v>Mycetophyllia danaana</v>
      </c>
      <c r="C60" s="314">
        <v>0.621</v>
      </c>
      <c r="D60" s="321">
        <v>1.566</v>
      </c>
      <c r="E60" s="65">
        <f>C60*D60</f>
        <v>0.9724860000000001</v>
      </c>
      <c r="F60" s="70">
        <f t="shared" si="0"/>
        <v>9.724860000000001</v>
      </c>
    </row>
    <row r="61" spans="1:6" ht="15" customHeight="1">
      <c r="A61" s="69" t="str">
        <f>'Glossary of Codes'!A53</f>
        <v>MYF</v>
      </c>
      <c r="B61" s="156" t="str">
        <f>VLOOKUP(A61,'Glossary of Codes'!A:B,2,FALSE)</f>
        <v>Mycetophyllia ferox</v>
      </c>
      <c r="C61" s="314">
        <v>0.621</v>
      </c>
      <c r="D61" s="321">
        <v>1.566</v>
      </c>
      <c r="E61" s="65">
        <f>C61*D61</f>
        <v>0.9724860000000001</v>
      </c>
      <c r="F61" s="70">
        <f t="shared" si="0"/>
        <v>9.724860000000001</v>
      </c>
    </row>
    <row r="62" spans="1:6" ht="15" customHeight="1">
      <c r="A62" s="69" t="str">
        <f>'Glossary of Codes'!A54</f>
        <v>MYL</v>
      </c>
      <c r="B62" s="156" t="str">
        <f>VLOOKUP(A62,'Glossary of Codes'!A:B,2,FALSE)</f>
        <v>Mycetophyllia lamarckiana</v>
      </c>
      <c r="C62" s="314">
        <v>0.621</v>
      </c>
      <c r="D62" s="321">
        <v>1.566</v>
      </c>
      <c r="E62" s="65">
        <f>C62*D62</f>
        <v>0.9724860000000001</v>
      </c>
      <c r="F62" s="70">
        <f t="shared" si="0"/>
        <v>9.724860000000001</v>
      </c>
    </row>
    <row r="63" spans="1:6" ht="15" customHeight="1">
      <c r="A63" s="69" t="str">
        <f>'Glossary of Codes'!A55</f>
        <v>MYR</v>
      </c>
      <c r="B63" s="157" t="str">
        <f>VLOOKUP(A63,'Glossary of Codes'!A:B,2,FALSE)</f>
        <v>Mycetophyllia reesii</v>
      </c>
      <c r="C63" s="314">
        <v>0.621</v>
      </c>
      <c r="D63" s="321">
        <v>1.566</v>
      </c>
      <c r="E63" s="65">
        <f>C63*D63</f>
        <v>0.9724860000000001</v>
      </c>
      <c r="F63" s="70">
        <f t="shared" si="0"/>
        <v>9.724860000000001</v>
      </c>
    </row>
    <row r="64" spans="1:6" ht="15" customHeight="1">
      <c r="A64" s="69" t="str">
        <f>'Glossary of Codes'!A56</f>
        <v>OR</v>
      </c>
      <c r="B64" s="156" t="str">
        <f>VLOOKUP(A64,'Glossary of Codes'!A:B,2,FALSE)</f>
        <v>Orbicella spp.</v>
      </c>
      <c r="C64" s="314">
        <v>0.712</v>
      </c>
      <c r="D64" s="321">
        <v>1.483</v>
      </c>
      <c r="E64" s="65">
        <f>C64*D64</f>
        <v>1.055896</v>
      </c>
      <c r="F64" s="70">
        <f>(E64/1000)*10000</f>
        <v>10.558959999999999</v>
      </c>
    </row>
    <row r="65" spans="1:6" ht="15" customHeight="1">
      <c r="A65" s="69" t="str">
        <f>'Glossary of Codes'!A57</f>
        <v>ORA</v>
      </c>
      <c r="B65" s="156" t="str">
        <f>VLOOKUP(A65,'Glossary of Codes'!A:B,2,FALSE)</f>
        <v>Orbicella annularis</v>
      </c>
      <c r="C65" s="314">
        <v>0.86</v>
      </c>
      <c r="D65" s="314">
        <v>1.576</v>
      </c>
      <c r="E65" s="65">
        <f>C65*D65</f>
        <v>1.3553600000000001</v>
      </c>
      <c r="F65" s="70">
        <f>(E65/1000)*10000</f>
        <v>13.553600000000001</v>
      </c>
    </row>
    <row r="66" spans="1:6" ht="15" customHeight="1">
      <c r="A66" s="69" t="str">
        <f>'Glossary of Codes'!A58</f>
        <v>ORF</v>
      </c>
      <c r="B66" s="156" t="str">
        <f>VLOOKUP(A66,'Glossary of Codes'!A:B,2,FALSE)</f>
        <v>Orbicella faveolata</v>
      </c>
      <c r="C66" s="314">
        <v>0.842</v>
      </c>
      <c r="D66" s="314">
        <v>1.39</v>
      </c>
      <c r="E66" s="65">
        <f>C66*D66</f>
        <v>1.17038</v>
      </c>
      <c r="F66" s="70">
        <f>(E66/1000)*10000</f>
        <v>11.7038</v>
      </c>
    </row>
    <row r="67" spans="1:6" ht="15" customHeight="1">
      <c r="A67" s="69" t="str">
        <f>'Glossary of Codes'!A59</f>
        <v>ORFR</v>
      </c>
      <c r="B67" s="156" t="str">
        <f>VLOOKUP(A67,'Glossary of Codes'!A:B,2,FALSE)</f>
        <v>Orbicella franksi</v>
      </c>
      <c r="C67" s="314">
        <v>0.433</v>
      </c>
      <c r="D67" s="314">
        <v>1.82</v>
      </c>
      <c r="E67" s="65">
        <f>C67*D67</f>
        <v>0.78806</v>
      </c>
      <c r="F67" s="70">
        <f>(E67/1000)*10000</f>
        <v>7.880599999999999</v>
      </c>
    </row>
    <row r="68" spans="1:6" ht="15" customHeight="1">
      <c r="A68" s="69" t="str">
        <f>'Glossary of Codes'!A60</f>
        <v>OCE</v>
      </c>
      <c r="B68" s="156" t="str">
        <f>VLOOKUP(A68,'Glossary of Codes'!A:B,2,FALSE)</f>
        <v>Other calcareous encrusters</v>
      </c>
      <c r="C68" s="314"/>
      <c r="D68" s="314"/>
      <c r="E68" s="133">
        <v>0.01808</v>
      </c>
      <c r="F68" s="70">
        <f t="shared" si="0"/>
        <v>0.1808</v>
      </c>
    </row>
    <row r="69" spans="1:6" ht="15" customHeight="1">
      <c r="A69" s="69" t="str">
        <f>'Glossary of Codes'!A61</f>
        <v>OTH</v>
      </c>
      <c r="B69" s="156" t="str">
        <f>VLOOKUP(A69,'Glossary of Codes'!A:B,2,FALSE)</f>
        <v>Other</v>
      </c>
      <c r="C69" s="319"/>
      <c r="D69" s="319"/>
      <c r="E69" s="65">
        <f>C69*D69</f>
        <v>0</v>
      </c>
      <c r="F69" s="70">
        <f t="shared" si="0"/>
        <v>0</v>
      </c>
    </row>
    <row r="70" spans="1:6" ht="15" customHeight="1">
      <c r="A70" s="69" t="str">
        <f>'Glossary of Codes'!A62</f>
        <v>PEY</v>
      </c>
      <c r="B70" s="156" t="str">
        <f>VLOOKUP(A70,'Glossary of Codes'!A:B,2,FALSE)</f>
        <v>Peysonellid algae</v>
      </c>
      <c r="C70" s="314"/>
      <c r="D70" s="314"/>
      <c r="E70" s="133">
        <v>0.01808</v>
      </c>
      <c r="F70" s="70">
        <f t="shared" si="0"/>
        <v>0.1808</v>
      </c>
    </row>
    <row r="71" spans="1:6" ht="15" customHeight="1">
      <c r="A71" s="69" t="str">
        <f>'Glossary of Codes'!A63</f>
        <v>POA</v>
      </c>
      <c r="B71" s="156" t="str">
        <f>VLOOKUP(A71,'Glossary of Codes'!A:B,2,FALSE)</f>
        <v>Porites astreoides</v>
      </c>
      <c r="C71" s="314">
        <v>0.453</v>
      </c>
      <c r="D71" s="321">
        <v>1.588</v>
      </c>
      <c r="E71" s="65">
        <f>C71*D71</f>
        <v>0.719364</v>
      </c>
      <c r="F71" s="70">
        <f aca="true" t="shared" si="1" ref="F71:F85">(E71/1000)*10000</f>
        <v>7.19364</v>
      </c>
    </row>
    <row r="72" spans="1:6" ht="15" customHeight="1">
      <c r="A72" s="69" t="str">
        <f>'Glossary of Codes'!A64</f>
        <v>POB</v>
      </c>
      <c r="B72" s="156" t="str">
        <f>VLOOKUP(A72,'Glossary of Codes'!A:B,2,FALSE)</f>
        <v>Porites branneri</v>
      </c>
      <c r="C72" s="314">
        <v>0.453</v>
      </c>
      <c r="D72" s="321">
        <v>1.588</v>
      </c>
      <c r="E72" s="65">
        <f>C72*D72</f>
        <v>0.719364</v>
      </c>
      <c r="F72" s="70">
        <f t="shared" si="1"/>
        <v>7.19364</v>
      </c>
    </row>
    <row r="73" spans="1:6" ht="15" customHeight="1">
      <c r="A73" s="69" t="str">
        <f>'Glossary of Codes'!A65</f>
        <v>POC</v>
      </c>
      <c r="B73" s="156" t="str">
        <f>VLOOKUP(A73,'Glossary of Codes'!A:B,2,FALSE)</f>
        <v>Porites colonensis</v>
      </c>
      <c r="C73" s="314">
        <v>0.453</v>
      </c>
      <c r="D73" s="321">
        <v>1.588</v>
      </c>
      <c r="E73" s="65">
        <f>C73*D73</f>
        <v>0.719364</v>
      </c>
      <c r="F73" s="70">
        <f t="shared" si="1"/>
        <v>7.19364</v>
      </c>
    </row>
    <row r="74" spans="1:6" ht="15" customHeight="1">
      <c r="A74" s="69" t="str">
        <f>'Glossary of Codes'!A66</f>
        <v>POD</v>
      </c>
      <c r="B74" s="157" t="str">
        <f>VLOOKUP(A74,'Glossary of Codes'!A:B,2,FALSE)</f>
        <v>Porites divaricata</v>
      </c>
      <c r="C74" s="314">
        <v>2.2675</v>
      </c>
      <c r="D74" s="314">
        <v>1.115</v>
      </c>
      <c r="E74" s="65">
        <f>C74*D74</f>
        <v>2.5282625</v>
      </c>
      <c r="F74" s="70">
        <f t="shared" si="1"/>
        <v>25.282625</v>
      </c>
    </row>
    <row r="75" spans="1:6" ht="15" customHeight="1">
      <c r="A75" s="69" t="str">
        <f>'Glossary of Codes'!A67</f>
        <v>POF</v>
      </c>
      <c r="B75" s="156" t="str">
        <f>VLOOKUP(A75,'Glossary of Codes'!A:B,2,FALSE)</f>
        <v>Porites furcata</v>
      </c>
      <c r="C75" s="314">
        <v>3.195</v>
      </c>
      <c r="D75" s="314">
        <v>1.05</v>
      </c>
      <c r="E75" s="65">
        <f>C75*D75</f>
        <v>3.35475</v>
      </c>
      <c r="F75" s="70">
        <f t="shared" si="1"/>
        <v>33.5475</v>
      </c>
    </row>
    <row r="76" spans="1:6" ht="15" customHeight="1">
      <c r="A76" s="69" t="str">
        <f>'Glossary of Codes'!A68</f>
        <v>POP</v>
      </c>
      <c r="B76" s="157" t="str">
        <f>VLOOKUP(A76,'Glossary of Codes'!A:B,2,FALSE)</f>
        <v>Porites porites</v>
      </c>
      <c r="C76" s="314">
        <v>1.34</v>
      </c>
      <c r="D76" s="314">
        <v>1.18</v>
      </c>
      <c r="E76" s="65">
        <f>C76*D76</f>
        <v>1.5812</v>
      </c>
      <c r="F76" s="70">
        <f t="shared" si="1"/>
        <v>15.811999999999998</v>
      </c>
    </row>
    <row r="77" spans="1:6" ht="15" customHeight="1">
      <c r="A77" s="69" t="str">
        <f>'Glossary of Codes'!A69</f>
        <v>RB</v>
      </c>
      <c r="B77" s="156" t="str">
        <f>VLOOKUP(A77,'Glossary of Codes'!A:B,2,FALSE)</f>
        <v>Rubble</v>
      </c>
      <c r="C77" s="316"/>
      <c r="D77" s="316"/>
      <c r="E77" s="65">
        <f>C77*D77</f>
        <v>0</v>
      </c>
      <c r="F77" s="70">
        <f t="shared" si="1"/>
        <v>0</v>
      </c>
    </row>
    <row r="78" spans="1:6" ht="15" customHeight="1">
      <c r="A78" s="69" t="str">
        <f>'Glossary of Codes'!A70</f>
        <v>SC</v>
      </c>
      <c r="B78" s="156" t="str">
        <f>VLOOKUP(A78,'Glossary of Codes'!A:B,2,FALSE)</f>
        <v>Scolymia spp.</v>
      </c>
      <c r="C78" s="314">
        <v>0.621</v>
      </c>
      <c r="D78" s="321">
        <v>1.566</v>
      </c>
      <c r="E78" s="65">
        <f>C78*D78</f>
        <v>0.9724860000000001</v>
      </c>
      <c r="F78" s="70">
        <f t="shared" si="1"/>
        <v>9.724860000000001</v>
      </c>
    </row>
    <row r="79" spans="1:6" ht="15" customHeight="1">
      <c r="A79" s="69" t="str">
        <f>'Glossary of Codes'!A71</f>
        <v>SD</v>
      </c>
      <c r="B79" s="156" t="str">
        <f>VLOOKUP(A79,'Glossary of Codes'!A:B,2,FALSE)</f>
        <v>Sand</v>
      </c>
      <c r="C79" s="316"/>
      <c r="D79" s="316"/>
      <c r="E79" s="65">
        <f>C79*D79</f>
        <v>0</v>
      </c>
      <c r="F79" s="70">
        <f t="shared" si="1"/>
        <v>0</v>
      </c>
    </row>
    <row r="80" spans="1:6" ht="15" customHeight="1">
      <c r="A80" s="69" t="str">
        <f>'Glossary of Codes'!A72</f>
        <v>SIR</v>
      </c>
      <c r="B80" s="157" t="str">
        <f>VLOOKUP(A80,'Glossary of Codes'!A:B,2,FALSE)</f>
        <v>Siderastrea radians</v>
      </c>
      <c r="C80" s="314">
        <v>0.453</v>
      </c>
      <c r="D80" s="314">
        <v>1.605</v>
      </c>
      <c r="E80" s="65">
        <f>C80*D80</f>
        <v>0.727065</v>
      </c>
      <c r="F80" s="70">
        <f t="shared" si="1"/>
        <v>7.270649999999999</v>
      </c>
    </row>
    <row r="81" spans="1:6" ht="15" customHeight="1">
      <c r="A81" s="69" t="str">
        <f>'Glossary of Codes'!A73</f>
        <v>SIS</v>
      </c>
      <c r="B81" s="157" t="str">
        <f>VLOOKUP(A81,'Glossary of Codes'!A:B,2,FALSE)</f>
        <v>Siderastrea siderea</v>
      </c>
      <c r="C81" s="314">
        <v>0.453</v>
      </c>
      <c r="D81" s="314">
        <v>1.605</v>
      </c>
      <c r="E81" s="65">
        <f>C81*D81</f>
        <v>0.727065</v>
      </c>
      <c r="F81" s="70">
        <f t="shared" si="1"/>
        <v>7.270649999999999</v>
      </c>
    </row>
    <row r="82" spans="1:6" ht="15" customHeight="1">
      <c r="A82" s="69" t="str">
        <f>'Glossary of Codes'!A74</f>
        <v>SOB</v>
      </c>
      <c r="B82" s="156" t="str">
        <f>VLOOKUP(A82,'Glossary of Codes'!A:B,2,FALSE)</f>
        <v>Solenastrea bournoni</v>
      </c>
      <c r="C82" s="314">
        <v>0.729</v>
      </c>
      <c r="D82" s="321">
        <v>1.566</v>
      </c>
      <c r="E82" s="65">
        <f>C82*D82</f>
        <v>1.141614</v>
      </c>
      <c r="F82" s="70">
        <f t="shared" si="1"/>
        <v>11.41614</v>
      </c>
    </row>
    <row r="83" spans="1:6" ht="15" customHeight="1">
      <c r="A83" s="69" t="str">
        <f>'Glossary of Codes'!A75</f>
        <v>SOC</v>
      </c>
      <c r="B83" s="156" t="str">
        <f>VLOOKUP(A83,'Glossary of Codes'!A:B,2,FALSE)</f>
        <v>Soft Coral</v>
      </c>
      <c r="C83" s="317"/>
      <c r="D83" s="317"/>
      <c r="E83" s="65">
        <f>C83*D83</f>
        <v>0</v>
      </c>
      <c r="F83" s="70">
        <f t="shared" si="1"/>
        <v>0</v>
      </c>
    </row>
    <row r="84" spans="1:6" ht="15" customHeight="1">
      <c r="A84" s="69" t="str">
        <f>'Glossary of Codes'!A76</f>
        <v>SP</v>
      </c>
      <c r="B84" s="157" t="str">
        <f>VLOOKUP(A84,'Glossary of Codes'!A:B,2,FALSE)</f>
        <v>Sponge</v>
      </c>
      <c r="C84" s="319"/>
      <c r="D84" s="319"/>
      <c r="E84" s="65">
        <f>C84*D84</f>
        <v>0</v>
      </c>
      <c r="F84" s="70">
        <f t="shared" si="1"/>
        <v>0</v>
      </c>
    </row>
    <row r="85" spans="1:6" ht="15" customHeight="1">
      <c r="A85" s="69" t="str">
        <f>'Glossary of Codes'!A77</f>
        <v>STI</v>
      </c>
      <c r="B85" s="156" t="str">
        <f>VLOOKUP(A85,'Glossary of Codes'!A:B,2,FALSE)</f>
        <v>Stephanocoenia intersepta</v>
      </c>
      <c r="C85" s="314">
        <v>0.5</v>
      </c>
      <c r="D85" s="321">
        <v>1.566</v>
      </c>
      <c r="E85" s="65">
        <f>C85*D85</f>
        <v>0.783</v>
      </c>
      <c r="F85" s="70">
        <f t="shared" si="1"/>
        <v>7.830000000000001</v>
      </c>
    </row>
    <row r="86" spans="1:6" ht="15" customHeight="1">
      <c r="A86" s="285" t="str">
        <f>'Glossary of Codes'!A78</f>
        <v>SYR</v>
      </c>
      <c r="B86" s="286" t="str">
        <f>VLOOKUP(A86,'Glossary of Codes'!A:B,2,FALSE)</f>
        <v>Stylaster roseus</v>
      </c>
      <c r="C86" s="314">
        <v>1.238</v>
      </c>
      <c r="D86" s="314">
        <v>2.27</v>
      </c>
      <c r="E86" s="287">
        <f>C86*D86</f>
        <v>2.81026</v>
      </c>
      <c r="F86" s="288">
        <f>(E86/1000)*10000</f>
        <v>28.102600000000002</v>
      </c>
    </row>
    <row r="87" spans="1:6" ht="15" customHeight="1">
      <c r="A87" s="69" t="str">
        <f>'Glossary of Codes'!A79</f>
        <v>TF</v>
      </c>
      <c r="B87" s="156" t="str">
        <f>VLOOKUP(A87,'Glossary of Codes'!A:B,2,FALSE)</f>
        <v>Turf algae</v>
      </c>
      <c r="C87" s="317"/>
      <c r="D87" s="317"/>
      <c r="E87" s="65">
        <f>C87*D87</f>
        <v>0</v>
      </c>
      <c r="F87" s="70">
        <f>(E87/1000)*10000</f>
        <v>0</v>
      </c>
    </row>
    <row r="88" spans="1:6" ht="15" customHeight="1" thickBot="1">
      <c r="A88" s="290" t="str">
        <f>'Glossary of Codes'!A80</f>
        <v>TUC</v>
      </c>
      <c r="B88" s="291" t="str">
        <f>VLOOKUP(A88,'Glossary of Codes'!A:B,2,FALSE)</f>
        <v>Tubastraea coccinea</v>
      </c>
      <c r="C88" s="320">
        <v>0.621</v>
      </c>
      <c r="D88" s="320">
        <v>1.63</v>
      </c>
      <c r="E88" s="292">
        <f>C88*D88</f>
        <v>1.01223</v>
      </c>
      <c r="F88" s="293">
        <f>(E88/1000)*10000</f>
        <v>10.122300000000001</v>
      </c>
    </row>
    <row r="90" spans="1:6" ht="15">
      <c r="A90" s="289" t="s">
        <v>248</v>
      </c>
      <c r="B90" s="289"/>
      <c r="C90" s="289"/>
      <c r="D90" s="289"/>
      <c r="E90" s="289"/>
      <c r="F90" s="289"/>
    </row>
    <row r="91" spans="1:6" ht="15">
      <c r="A91" s="289"/>
      <c r="B91" s="362" t="s">
        <v>237</v>
      </c>
      <c r="C91" s="362"/>
      <c r="D91" s="362"/>
      <c r="E91" s="362"/>
      <c r="F91" s="289"/>
    </row>
    <row r="92" spans="1:6" ht="15">
      <c r="A92" s="289" t="s">
        <v>230</v>
      </c>
      <c r="B92" s="289" t="s">
        <v>232</v>
      </c>
      <c r="C92" s="289"/>
      <c r="D92" s="289"/>
      <c r="E92" s="289"/>
      <c r="F92" s="289"/>
    </row>
    <row r="97" ht="15">
      <c r="A97" s="173"/>
    </row>
    <row r="98" ht="15">
      <c r="A98" s="173"/>
    </row>
    <row r="99" ht="15">
      <c r="A99" s="173"/>
    </row>
    <row r="100" ht="15">
      <c r="A100" s="173"/>
    </row>
    <row r="101" ht="15">
      <c r="A101" s="173"/>
    </row>
    <row r="102" ht="15">
      <c r="A102" s="173"/>
    </row>
    <row r="103" ht="15">
      <c r="A103" s="173"/>
    </row>
    <row r="104" ht="15">
      <c r="A104" s="173"/>
    </row>
    <row r="105" ht="15">
      <c r="A105" s="173"/>
    </row>
    <row r="106" ht="15">
      <c r="A106" s="173"/>
    </row>
  </sheetData>
  <sheetProtection/>
  <mergeCells count="2">
    <mergeCell ref="A1:F6"/>
    <mergeCell ref="B91:E91"/>
  </mergeCells>
  <hyperlinks>
    <hyperlink ref="B91" r:id="rId1" display="http://www.exeter.ac.uk/geography/reefbudget"/>
  </hyperlinks>
  <printOptions/>
  <pageMargins left="0.31496062992125984" right="0.31496062992125984" top="0.7480314960629921" bottom="0.7480314960629921" header="0.31496062992125984" footer="0.31496062992125984"/>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D80"/>
  <sheetViews>
    <sheetView zoomScalePageLayoutView="0" workbookViewId="0" topLeftCell="A1">
      <selection activeCell="G14" sqref="G14"/>
    </sheetView>
  </sheetViews>
  <sheetFormatPr defaultColWidth="9.140625" defaultRowHeight="15"/>
  <cols>
    <col min="2" max="2" width="26.57421875" style="0" bestFit="1" customWidth="1"/>
  </cols>
  <sheetData>
    <row r="1" spans="1:3" ht="15">
      <c r="A1" s="59" t="s">
        <v>4</v>
      </c>
      <c r="B1" s="60" t="s">
        <v>5</v>
      </c>
      <c r="C1" s="58"/>
    </row>
    <row r="2" spans="1:4" ht="15">
      <c r="A2" s="26" t="s">
        <v>33</v>
      </c>
      <c r="B2" s="61" t="s">
        <v>7</v>
      </c>
      <c r="C2" s="58"/>
      <c r="D2" s="2"/>
    </row>
    <row r="3" spans="1:4" ht="15">
      <c r="A3" s="26" t="s">
        <v>34</v>
      </c>
      <c r="B3" s="61" t="s">
        <v>6</v>
      </c>
      <c r="C3" s="58"/>
      <c r="D3" s="2"/>
    </row>
    <row r="4" spans="1:4" ht="15">
      <c r="A4" s="26" t="s">
        <v>35</v>
      </c>
      <c r="B4" s="61" t="s">
        <v>8</v>
      </c>
      <c r="C4" s="58"/>
      <c r="D4" s="2"/>
    </row>
    <row r="5" spans="1:3" ht="15">
      <c r="A5" s="26" t="s">
        <v>44</v>
      </c>
      <c r="B5" s="61" t="s">
        <v>124</v>
      </c>
      <c r="C5" s="58"/>
    </row>
    <row r="6" spans="1:3" ht="15">
      <c r="A6" s="26" t="s">
        <v>36</v>
      </c>
      <c r="B6" s="61" t="s">
        <v>18</v>
      </c>
      <c r="C6" s="58"/>
    </row>
    <row r="7" spans="1:3" ht="15">
      <c r="A7" s="26" t="s">
        <v>60</v>
      </c>
      <c r="B7" s="61" t="s">
        <v>59</v>
      </c>
      <c r="C7" s="58"/>
    </row>
    <row r="8" spans="1:3" ht="15">
      <c r="A8" s="26" t="s">
        <v>37</v>
      </c>
      <c r="B8" s="61" t="s">
        <v>20</v>
      </c>
      <c r="C8" s="58"/>
    </row>
    <row r="9" spans="1:3" ht="15">
      <c r="A9" s="26" t="s">
        <v>38</v>
      </c>
      <c r="B9" s="61" t="s">
        <v>19</v>
      </c>
      <c r="C9" s="58"/>
    </row>
    <row r="10" spans="1:3" ht="15">
      <c r="A10" s="26" t="s">
        <v>63</v>
      </c>
      <c r="B10" s="61" t="s">
        <v>61</v>
      </c>
      <c r="C10" s="58"/>
    </row>
    <row r="11" spans="1:3" ht="15">
      <c r="A11" s="26" t="s">
        <v>64</v>
      </c>
      <c r="B11" s="61" t="s">
        <v>62</v>
      </c>
      <c r="C11" s="58"/>
    </row>
    <row r="12" spans="1:3" ht="15">
      <c r="A12" s="26" t="s">
        <v>77</v>
      </c>
      <c r="B12" s="61" t="s">
        <v>76</v>
      </c>
      <c r="C12" s="58"/>
    </row>
    <row r="13" spans="1:3" ht="15">
      <c r="A13" s="26" t="s">
        <v>235</v>
      </c>
      <c r="B13" s="63" t="s">
        <v>236</v>
      </c>
      <c r="C13" s="58"/>
    </row>
    <row r="14" spans="1:3" ht="15">
      <c r="A14" s="26" t="s">
        <v>1</v>
      </c>
      <c r="B14" s="62" t="s">
        <v>206</v>
      </c>
      <c r="C14" s="58"/>
    </row>
    <row r="15" spans="1:3" ht="15">
      <c r="A15" s="26" t="s">
        <v>58</v>
      </c>
      <c r="B15" s="61" t="s">
        <v>23</v>
      </c>
      <c r="C15" s="30"/>
    </row>
    <row r="16" spans="1:3" ht="15">
      <c r="A16" s="26" t="s">
        <v>174</v>
      </c>
      <c r="B16" s="63" t="s">
        <v>175</v>
      </c>
      <c r="C16" s="58"/>
    </row>
    <row r="17" spans="1:3" ht="15">
      <c r="A17" s="26" t="s">
        <v>136</v>
      </c>
      <c r="B17" s="62" t="s">
        <v>135</v>
      </c>
      <c r="C17" s="58"/>
    </row>
    <row r="18" spans="1:3" ht="15">
      <c r="A18" s="26" t="s">
        <v>52</v>
      </c>
      <c r="B18" s="61" t="s">
        <v>92</v>
      </c>
      <c r="C18" s="58"/>
    </row>
    <row r="19" spans="1:3" ht="15">
      <c r="A19" s="26" t="s">
        <v>56</v>
      </c>
      <c r="B19" s="61" t="s">
        <v>125</v>
      </c>
      <c r="C19" s="58"/>
    </row>
    <row r="20" spans="1:3" ht="15">
      <c r="A20" s="26" t="s">
        <v>55</v>
      </c>
      <c r="B20" s="61" t="s">
        <v>54</v>
      </c>
      <c r="C20" s="58"/>
    </row>
    <row r="21" spans="1:3" ht="15">
      <c r="A21" s="26" t="s">
        <v>51</v>
      </c>
      <c r="B21" s="61" t="s">
        <v>13</v>
      </c>
      <c r="C21" s="58"/>
    </row>
    <row r="22" spans="1:3" ht="15">
      <c r="A22" s="26" t="s">
        <v>49</v>
      </c>
      <c r="B22" s="61" t="s">
        <v>28</v>
      </c>
      <c r="C22" s="58"/>
    </row>
    <row r="23" spans="1:3" ht="15">
      <c r="A23" s="26" t="s">
        <v>50</v>
      </c>
      <c r="B23" s="61" t="s">
        <v>26</v>
      </c>
      <c r="C23" s="58"/>
    </row>
    <row r="24" spans="1:3" ht="15">
      <c r="A24" s="26" t="s">
        <v>65</v>
      </c>
      <c r="B24" s="61" t="s">
        <v>93</v>
      </c>
      <c r="C24" s="58"/>
    </row>
    <row r="25" spans="1:3" ht="15">
      <c r="A25" s="26" t="s">
        <v>53</v>
      </c>
      <c r="B25" s="61" t="s">
        <v>15</v>
      </c>
      <c r="C25" s="58"/>
    </row>
    <row r="26" spans="1:3" ht="15">
      <c r="A26" s="26" t="s">
        <v>73</v>
      </c>
      <c r="B26" s="62" t="s">
        <v>72</v>
      </c>
      <c r="C26" s="58"/>
    </row>
    <row r="27" spans="1:3" ht="15">
      <c r="A27" s="26" t="s">
        <v>233</v>
      </c>
      <c r="B27" s="62" t="s">
        <v>234</v>
      </c>
      <c r="C27" s="58"/>
    </row>
    <row r="28" spans="1:3" ht="15">
      <c r="A28" s="26" t="s">
        <v>143</v>
      </c>
      <c r="B28" s="62" t="s">
        <v>146</v>
      </c>
      <c r="C28" s="58"/>
    </row>
    <row r="29" spans="1:3" ht="15">
      <c r="A29" s="26" t="s">
        <v>145</v>
      </c>
      <c r="B29" s="62" t="s">
        <v>147</v>
      </c>
      <c r="C29" s="58"/>
    </row>
    <row r="30" spans="1:3" ht="15">
      <c r="A30" s="26" t="s">
        <v>144</v>
      </c>
      <c r="B30" s="62" t="s">
        <v>170</v>
      </c>
      <c r="C30" s="58"/>
    </row>
    <row r="31" spans="1:3" ht="15">
      <c r="A31" s="26" t="s">
        <v>101</v>
      </c>
      <c r="B31" s="61" t="s">
        <v>100</v>
      </c>
      <c r="C31" s="58"/>
    </row>
    <row r="32" spans="1:3" ht="15">
      <c r="A32" s="26" t="s">
        <v>99</v>
      </c>
      <c r="B32" s="61" t="s">
        <v>98</v>
      </c>
      <c r="C32" s="58"/>
    </row>
    <row r="33" spans="1:3" ht="15">
      <c r="A33" s="26" t="s">
        <v>79</v>
      </c>
      <c r="B33" s="61" t="s">
        <v>78</v>
      </c>
      <c r="C33" s="58"/>
    </row>
    <row r="34" spans="1:3" ht="15">
      <c r="A34" s="166" t="s">
        <v>2</v>
      </c>
      <c r="B34" s="62" t="s">
        <v>9</v>
      </c>
      <c r="C34" s="58"/>
    </row>
    <row r="35" spans="1:3" ht="15">
      <c r="A35" s="26" t="s">
        <v>87</v>
      </c>
      <c r="B35" s="61" t="s">
        <v>86</v>
      </c>
      <c r="C35" s="58"/>
    </row>
    <row r="36" spans="1:3" ht="15">
      <c r="A36" s="26" t="s">
        <v>74</v>
      </c>
      <c r="B36" s="62" t="s">
        <v>75</v>
      </c>
      <c r="C36" s="58"/>
    </row>
    <row r="37" spans="1:3" ht="15">
      <c r="A37" s="26" t="s">
        <v>41</v>
      </c>
      <c r="B37" s="61" t="s">
        <v>126</v>
      </c>
      <c r="C37" s="58"/>
    </row>
    <row r="38" spans="1:3" ht="15">
      <c r="A38" s="26" t="s">
        <v>81</v>
      </c>
      <c r="B38" s="61" t="s">
        <v>80</v>
      </c>
      <c r="C38" s="58"/>
    </row>
    <row r="39" spans="1:3" ht="15">
      <c r="A39" s="26" t="s">
        <v>40</v>
      </c>
      <c r="B39" s="61" t="s">
        <v>24</v>
      </c>
      <c r="C39" s="58"/>
    </row>
    <row r="40" spans="1:3" ht="15">
      <c r="A40" s="26" t="s">
        <v>43</v>
      </c>
      <c r="B40" s="61" t="s">
        <v>42</v>
      </c>
      <c r="C40" s="58"/>
    </row>
    <row r="41" spans="1:3" ht="15">
      <c r="A41" s="26" t="s">
        <v>39</v>
      </c>
      <c r="B41" s="61" t="s">
        <v>25</v>
      </c>
      <c r="C41" s="58"/>
    </row>
    <row r="42" spans="1:3" ht="15">
      <c r="A42" s="26" t="s">
        <v>82</v>
      </c>
      <c r="B42" s="61" t="s">
        <v>83</v>
      </c>
      <c r="C42" s="58"/>
    </row>
    <row r="43" spans="1:3" ht="15">
      <c r="A43" s="26" t="s">
        <v>84</v>
      </c>
      <c r="B43" s="61" t="s">
        <v>85</v>
      </c>
      <c r="C43" s="58"/>
    </row>
    <row r="44" spans="1:3" ht="15">
      <c r="A44" s="26" t="s">
        <v>96</v>
      </c>
      <c r="B44" s="61" t="s">
        <v>97</v>
      </c>
      <c r="C44" s="58"/>
    </row>
    <row r="45" spans="1:3" ht="15">
      <c r="A45" s="26" t="s">
        <v>95</v>
      </c>
      <c r="B45" s="61" t="s">
        <v>94</v>
      </c>
      <c r="C45" s="58"/>
    </row>
    <row r="46" spans="1:3" ht="15">
      <c r="A46" s="26" t="s">
        <v>57</v>
      </c>
      <c r="B46" s="61" t="s">
        <v>17</v>
      </c>
      <c r="C46" s="58"/>
    </row>
    <row r="47" spans="1:3" ht="15">
      <c r="A47" s="26" t="s">
        <v>148</v>
      </c>
      <c r="B47" s="61" t="s">
        <v>149</v>
      </c>
      <c r="C47" s="58"/>
    </row>
    <row r="48" spans="1:3" ht="15">
      <c r="A48" s="26" t="s">
        <v>68</v>
      </c>
      <c r="B48" s="61" t="s">
        <v>171</v>
      </c>
      <c r="C48" s="58"/>
    </row>
    <row r="49" spans="1:3" ht="15">
      <c r="A49" s="26" t="s">
        <v>103</v>
      </c>
      <c r="B49" s="61" t="s">
        <v>102</v>
      </c>
      <c r="C49" s="58"/>
    </row>
    <row r="50" spans="1:3" ht="15">
      <c r="A50" s="26" t="s">
        <v>29</v>
      </c>
      <c r="B50" s="61" t="s">
        <v>127</v>
      </c>
      <c r="C50" s="58"/>
    </row>
    <row r="51" spans="1:3" ht="15">
      <c r="A51" s="26" t="s">
        <v>109</v>
      </c>
      <c r="B51" s="61" t="s">
        <v>104</v>
      </c>
      <c r="C51" s="58"/>
    </row>
    <row r="52" spans="1:3" ht="15">
      <c r="A52" s="26" t="s">
        <v>110</v>
      </c>
      <c r="B52" s="61" t="s">
        <v>105</v>
      </c>
      <c r="C52" s="58"/>
    </row>
    <row r="53" spans="1:3" ht="15">
      <c r="A53" s="26" t="s">
        <v>111</v>
      </c>
      <c r="B53" s="61" t="s">
        <v>106</v>
      </c>
      <c r="C53" s="58"/>
    </row>
    <row r="54" spans="1:3" ht="15">
      <c r="A54" s="26" t="s">
        <v>112</v>
      </c>
      <c r="B54" s="61" t="s">
        <v>107</v>
      </c>
      <c r="C54" s="58"/>
    </row>
    <row r="55" spans="1:3" ht="15">
      <c r="A55" s="26" t="s">
        <v>113</v>
      </c>
      <c r="B55" s="61" t="s">
        <v>108</v>
      </c>
      <c r="C55" s="30"/>
    </row>
    <row r="56" spans="1:3" ht="15">
      <c r="A56" s="26" t="s">
        <v>246</v>
      </c>
      <c r="B56" s="61" t="s">
        <v>247</v>
      </c>
      <c r="C56" s="58"/>
    </row>
    <row r="57" spans="1:3" ht="15">
      <c r="A57" s="26" t="s">
        <v>240</v>
      </c>
      <c r="B57" s="61" t="s">
        <v>241</v>
      </c>
      <c r="C57" s="58"/>
    </row>
    <row r="58" spans="1:3" ht="15">
      <c r="A58" s="26" t="s">
        <v>242</v>
      </c>
      <c r="B58" s="61" t="s">
        <v>243</v>
      </c>
      <c r="C58" s="58"/>
    </row>
    <row r="59" spans="1:3" ht="15">
      <c r="A59" s="26" t="s">
        <v>244</v>
      </c>
      <c r="B59" s="61" t="s">
        <v>245</v>
      </c>
      <c r="C59" s="58"/>
    </row>
    <row r="60" spans="1:3" ht="15">
      <c r="A60" s="166" t="s">
        <v>214</v>
      </c>
      <c r="B60" s="167" t="s">
        <v>215</v>
      </c>
      <c r="C60" s="58"/>
    </row>
    <row r="61" spans="1:3" ht="15">
      <c r="A61" s="166" t="s">
        <v>169</v>
      </c>
      <c r="B61" s="168" t="s">
        <v>67</v>
      </c>
      <c r="C61" s="58"/>
    </row>
    <row r="62" spans="1:3" ht="15">
      <c r="A62" s="26" t="s">
        <v>176</v>
      </c>
      <c r="B62" s="61" t="s">
        <v>177</v>
      </c>
      <c r="C62" s="58"/>
    </row>
    <row r="63" spans="1:3" ht="15">
      <c r="A63" s="26" t="s">
        <v>47</v>
      </c>
      <c r="B63" s="61" t="s">
        <v>11</v>
      </c>
      <c r="C63" s="58"/>
    </row>
    <row r="64" spans="1:3" ht="15">
      <c r="A64" s="26" t="s">
        <v>120</v>
      </c>
      <c r="B64" s="61" t="s">
        <v>116</v>
      </c>
      <c r="C64" s="58"/>
    </row>
    <row r="65" spans="1:3" ht="15">
      <c r="A65" s="26" t="s">
        <v>121</v>
      </c>
      <c r="B65" s="61" t="s">
        <v>117</v>
      </c>
      <c r="C65" s="58"/>
    </row>
    <row r="66" spans="1:3" ht="15">
      <c r="A66" s="26" t="s">
        <v>122</v>
      </c>
      <c r="B66" s="61" t="s">
        <v>118</v>
      </c>
      <c r="C66" s="58"/>
    </row>
    <row r="67" spans="1:3" ht="15">
      <c r="A67" s="26" t="s">
        <v>123</v>
      </c>
      <c r="B67" s="61" t="s">
        <v>119</v>
      </c>
      <c r="C67" s="58"/>
    </row>
    <row r="68" spans="1:3" ht="15">
      <c r="A68" s="26" t="s">
        <v>48</v>
      </c>
      <c r="B68" s="61" t="s">
        <v>21</v>
      </c>
      <c r="C68" s="58"/>
    </row>
    <row r="69" spans="1:3" ht="15">
      <c r="A69" s="26" t="s">
        <v>3</v>
      </c>
      <c r="B69" s="62" t="s">
        <v>10</v>
      </c>
      <c r="C69" s="58"/>
    </row>
    <row r="70" spans="1:3" ht="15">
      <c r="A70" s="26" t="s">
        <v>31</v>
      </c>
      <c r="B70" s="61" t="s">
        <v>114</v>
      </c>
      <c r="C70" s="58"/>
    </row>
    <row r="71" spans="1:3" ht="15">
      <c r="A71" s="26" t="s">
        <v>0</v>
      </c>
      <c r="B71" s="62" t="s">
        <v>12</v>
      </c>
      <c r="C71" s="58"/>
    </row>
    <row r="72" spans="1:3" ht="15">
      <c r="A72" s="26" t="s">
        <v>45</v>
      </c>
      <c r="B72" s="61" t="s">
        <v>22</v>
      </c>
      <c r="C72" s="58"/>
    </row>
    <row r="73" spans="1:3" ht="15">
      <c r="A73" s="26" t="s">
        <v>46</v>
      </c>
      <c r="B73" s="61" t="s">
        <v>14</v>
      </c>
      <c r="C73" s="58"/>
    </row>
    <row r="74" spans="1:3" ht="15">
      <c r="A74" s="26" t="s">
        <v>88</v>
      </c>
      <c r="B74" s="61" t="s">
        <v>89</v>
      </c>
      <c r="C74" s="58"/>
    </row>
    <row r="75" spans="1:3" ht="15">
      <c r="A75" s="26" t="s">
        <v>115</v>
      </c>
      <c r="B75" s="62" t="s">
        <v>30</v>
      </c>
      <c r="C75" s="58"/>
    </row>
    <row r="76" spans="1:3" ht="15">
      <c r="A76" s="26" t="s">
        <v>70</v>
      </c>
      <c r="B76" s="62" t="s">
        <v>71</v>
      </c>
      <c r="C76" s="58"/>
    </row>
    <row r="77" spans="1:3" ht="15">
      <c r="A77" s="26" t="s">
        <v>32</v>
      </c>
      <c r="B77" s="61" t="s">
        <v>16</v>
      </c>
      <c r="C77" s="58"/>
    </row>
    <row r="78" spans="1:3" ht="15">
      <c r="A78" s="26" t="s">
        <v>91</v>
      </c>
      <c r="B78" s="61" t="s">
        <v>90</v>
      </c>
      <c r="C78" s="30"/>
    </row>
    <row r="79" spans="1:3" ht="15">
      <c r="A79" s="26" t="s">
        <v>142</v>
      </c>
      <c r="B79" s="62" t="s">
        <v>69</v>
      </c>
      <c r="C79" s="30"/>
    </row>
    <row r="80" spans="1:2" ht="15.75" thickBot="1">
      <c r="A80" s="27" t="s">
        <v>66</v>
      </c>
      <c r="B80" s="64" t="s">
        <v>27</v>
      </c>
    </row>
  </sheetData>
  <sheetProtection password="C66F" sheet="1"/>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W97"/>
  <sheetViews>
    <sheetView zoomScalePageLayoutView="0" workbookViewId="0" topLeftCell="A1">
      <pane xSplit="2" ySplit="4" topLeftCell="D89" activePane="bottomRight" state="frozen"/>
      <selection pane="topLeft" activeCell="A1" sqref="A1"/>
      <selection pane="topRight" activeCell="C1" sqref="C1"/>
      <selection pane="bottomLeft" activeCell="A5" sqref="A5"/>
      <selection pane="bottomRight" activeCell="B2" sqref="B2"/>
    </sheetView>
  </sheetViews>
  <sheetFormatPr defaultColWidth="9.140625" defaultRowHeight="15"/>
  <cols>
    <col min="1" max="1" width="6.28125" style="0" bestFit="1" customWidth="1"/>
    <col min="2" max="2" width="29.7109375" style="0" bestFit="1" customWidth="1"/>
    <col min="3" max="3" width="5.7109375" style="82" hidden="1" customWidth="1"/>
    <col min="4" max="4" width="10.7109375" style="5" customWidth="1"/>
    <col min="5" max="5" width="8.28125" style="5" customWidth="1"/>
    <col min="6" max="6" width="26.57421875" style="5" bestFit="1" customWidth="1"/>
    <col min="7" max="7" width="30.7109375" style="5" bestFit="1" customWidth="1"/>
    <col min="8" max="8" width="8.57421875" style="5" bestFit="1" customWidth="1"/>
    <col min="9" max="9" width="36.28125" style="5" bestFit="1" customWidth="1"/>
    <col min="10" max="10" width="10.7109375" style="43" customWidth="1"/>
    <col min="11" max="12" width="10.7109375" style="5" customWidth="1"/>
    <col min="13" max="13" width="26.57421875" style="5" bestFit="1" customWidth="1"/>
    <col min="14" max="14" width="30.7109375" style="5" bestFit="1" customWidth="1"/>
    <col min="15" max="15" width="10.7109375" style="5" customWidth="1"/>
    <col min="16" max="16" width="35.140625" style="5" bestFit="1" customWidth="1"/>
    <col min="17" max="17" width="10.7109375" style="43" customWidth="1"/>
    <col min="18" max="19" width="10.7109375" style="5" customWidth="1"/>
    <col min="20" max="20" width="26.57421875" style="5" bestFit="1" customWidth="1"/>
    <col min="21" max="21" width="30.7109375" style="5" bestFit="1" customWidth="1"/>
    <col min="22" max="22" width="10.7109375" style="5" customWidth="1"/>
    <col min="23" max="23" width="35.140625" style="5" bestFit="1" customWidth="1"/>
    <col min="24" max="24" width="10.7109375" style="43" customWidth="1"/>
    <col min="25" max="26" width="10.7109375" style="5" customWidth="1"/>
    <col min="27" max="27" width="26.57421875" style="5" bestFit="1" customWidth="1"/>
    <col min="28" max="28" width="30.7109375" style="5" bestFit="1" customWidth="1"/>
    <col min="29" max="29" width="10.7109375" style="5" customWidth="1"/>
    <col min="30" max="30" width="35.140625" style="5" bestFit="1" customWidth="1"/>
    <col min="31" max="31" width="10.7109375" style="43" customWidth="1"/>
    <col min="32" max="33" width="10.7109375" style="5" customWidth="1"/>
    <col min="34" max="34" width="26.57421875" style="5" bestFit="1" customWidth="1"/>
    <col min="35" max="35" width="30.7109375" style="5" bestFit="1" customWidth="1"/>
    <col min="36" max="36" width="10.7109375" style="5" customWidth="1"/>
    <col min="37" max="37" width="35.140625" style="5" bestFit="1" customWidth="1"/>
    <col min="38" max="38" width="10.7109375" style="43" customWidth="1"/>
    <col min="39" max="40" width="10.7109375" style="5" customWidth="1"/>
    <col min="41" max="41" width="26.57421875" style="6" bestFit="1" customWidth="1"/>
    <col min="42" max="42" width="30.7109375" style="5" bestFit="1" customWidth="1"/>
    <col min="43" max="43" width="8.57421875" style="5" bestFit="1" customWidth="1"/>
    <col min="44" max="44" width="35.140625" style="5" bestFit="1" customWidth="1"/>
    <col min="45" max="45" width="10.7109375" style="5" customWidth="1"/>
  </cols>
  <sheetData>
    <row r="1" spans="1:46" ht="19.5" thickBot="1">
      <c r="A1" s="48"/>
      <c r="B1" s="333"/>
      <c r="C1" s="77"/>
      <c r="D1" s="406" t="s">
        <v>166</v>
      </c>
      <c r="E1" s="407"/>
      <c r="F1" s="407"/>
      <c r="G1" s="408"/>
      <c r="H1" s="398">
        <f>COUNTIF('Site Description'!B34:G34,"&gt;0")</f>
        <v>0</v>
      </c>
      <c r="I1" s="399"/>
      <c r="J1" s="18"/>
      <c r="K1" s="21"/>
      <c r="L1" s="21"/>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22"/>
      <c r="AP1" s="16"/>
      <c r="AQ1" s="16"/>
      <c r="AR1" s="16"/>
      <c r="AS1" s="43"/>
      <c r="AT1" s="30"/>
    </row>
    <row r="2" spans="1:49" ht="15.75" thickBot="1">
      <c r="A2" s="26"/>
      <c r="B2" s="62"/>
      <c r="C2" s="78"/>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22"/>
      <c r="AP2" s="16"/>
      <c r="AQ2" s="16"/>
      <c r="AR2" s="16"/>
      <c r="AS2" s="43"/>
      <c r="AT2" s="58"/>
      <c r="AU2" s="58"/>
      <c r="AV2" s="58"/>
      <c r="AW2" s="58"/>
    </row>
    <row r="3" spans="1:49" ht="15.75" thickBot="1">
      <c r="A3" s="27"/>
      <c r="B3" s="334"/>
      <c r="C3" s="77"/>
      <c r="D3" s="400" t="s">
        <v>129</v>
      </c>
      <c r="E3" s="401"/>
      <c r="F3" s="401"/>
      <c r="G3" s="401"/>
      <c r="H3" s="401"/>
      <c r="I3" s="402"/>
      <c r="J3" s="181"/>
      <c r="K3" s="403" t="s">
        <v>130</v>
      </c>
      <c r="L3" s="404"/>
      <c r="M3" s="404"/>
      <c r="N3" s="404"/>
      <c r="O3" s="404"/>
      <c r="P3" s="405"/>
      <c r="Q3" s="169"/>
      <c r="R3" s="345" t="s">
        <v>131</v>
      </c>
      <c r="S3" s="346"/>
      <c r="T3" s="346"/>
      <c r="U3" s="346"/>
      <c r="V3" s="346"/>
      <c r="W3" s="347"/>
      <c r="X3" s="20"/>
      <c r="Y3" s="345" t="s">
        <v>132</v>
      </c>
      <c r="Z3" s="346"/>
      <c r="AA3" s="346"/>
      <c r="AB3" s="346"/>
      <c r="AC3" s="346"/>
      <c r="AD3" s="347"/>
      <c r="AE3" s="20"/>
      <c r="AF3" s="345" t="s">
        <v>133</v>
      </c>
      <c r="AG3" s="346"/>
      <c r="AH3" s="346"/>
      <c r="AI3" s="346"/>
      <c r="AJ3" s="346"/>
      <c r="AK3" s="347"/>
      <c r="AL3" s="20"/>
      <c r="AM3" s="345" t="s">
        <v>134</v>
      </c>
      <c r="AN3" s="346"/>
      <c r="AO3" s="346"/>
      <c r="AP3" s="346"/>
      <c r="AQ3" s="346"/>
      <c r="AR3" s="347"/>
      <c r="AS3" s="128"/>
      <c r="AT3" s="58"/>
      <c r="AU3" s="58"/>
      <c r="AV3" s="58"/>
      <c r="AW3" s="58"/>
    </row>
    <row r="4" spans="1:49" ht="19.5" thickBot="1">
      <c r="A4" s="25" t="s">
        <v>4</v>
      </c>
      <c r="B4" s="31" t="s">
        <v>5</v>
      </c>
      <c r="C4" s="79"/>
      <c r="D4" s="23" t="s">
        <v>165</v>
      </c>
      <c r="E4" s="24" t="s">
        <v>164</v>
      </c>
      <c r="F4" s="24" t="s">
        <v>141</v>
      </c>
      <c r="G4" s="160" t="s">
        <v>212</v>
      </c>
      <c r="H4" s="24" t="s">
        <v>163</v>
      </c>
      <c r="I4" s="44" t="s">
        <v>207</v>
      </c>
      <c r="J4" s="179" t="s">
        <v>168</v>
      </c>
      <c r="K4" s="23" t="s">
        <v>165</v>
      </c>
      <c r="L4" s="24" t="s">
        <v>164</v>
      </c>
      <c r="M4" s="24" t="s">
        <v>141</v>
      </c>
      <c r="N4" s="160" t="s">
        <v>212</v>
      </c>
      <c r="O4" s="24" t="s">
        <v>163</v>
      </c>
      <c r="P4" s="44" t="s">
        <v>207</v>
      </c>
      <c r="Q4" s="179" t="s">
        <v>168</v>
      </c>
      <c r="R4" s="23" t="s">
        <v>165</v>
      </c>
      <c r="S4" s="24" t="s">
        <v>164</v>
      </c>
      <c r="T4" s="24" t="s">
        <v>141</v>
      </c>
      <c r="U4" s="160" t="s">
        <v>212</v>
      </c>
      <c r="V4" s="24" t="s">
        <v>163</v>
      </c>
      <c r="W4" s="44" t="s">
        <v>207</v>
      </c>
      <c r="X4" s="179" t="s">
        <v>168</v>
      </c>
      <c r="Y4" s="23" t="s">
        <v>165</v>
      </c>
      <c r="Z4" s="24" t="s">
        <v>164</v>
      </c>
      <c r="AA4" s="24" t="s">
        <v>141</v>
      </c>
      <c r="AB4" s="160" t="s">
        <v>212</v>
      </c>
      <c r="AC4" s="24" t="s">
        <v>163</v>
      </c>
      <c r="AD4" s="44" t="s">
        <v>207</v>
      </c>
      <c r="AE4" s="179" t="s">
        <v>168</v>
      </c>
      <c r="AF4" s="23" t="s">
        <v>165</v>
      </c>
      <c r="AG4" s="24" t="s">
        <v>164</v>
      </c>
      <c r="AH4" s="24" t="s">
        <v>141</v>
      </c>
      <c r="AI4" s="160" t="s">
        <v>212</v>
      </c>
      <c r="AJ4" s="24" t="s">
        <v>163</v>
      </c>
      <c r="AK4" s="44" t="s">
        <v>207</v>
      </c>
      <c r="AL4" s="179" t="s">
        <v>168</v>
      </c>
      <c r="AM4" s="23" t="s">
        <v>165</v>
      </c>
      <c r="AN4" s="24" t="s">
        <v>164</v>
      </c>
      <c r="AO4" s="24" t="s">
        <v>141</v>
      </c>
      <c r="AP4" s="160" t="s">
        <v>212</v>
      </c>
      <c r="AQ4" s="24" t="s">
        <v>163</v>
      </c>
      <c r="AR4" s="44" t="s">
        <v>207</v>
      </c>
      <c r="AS4" s="129"/>
      <c r="AT4" s="58"/>
      <c r="AU4" s="58"/>
      <c r="AV4" s="58"/>
      <c r="AW4" s="58"/>
    </row>
    <row r="5" spans="1:49" ht="15.75" thickBot="1">
      <c r="A5" s="48" t="str">
        <f>'Calcification Rates'!A10</f>
        <v>ACC</v>
      </c>
      <c r="B5" s="49" t="str">
        <f>VLOOKUP(A5,'Glossary of Codes'!A:B,2,FALSE)</f>
        <v>Acropora cervicornis</v>
      </c>
      <c r="C5" s="80" t="s">
        <v>183</v>
      </c>
      <c r="D5" s="45">
        <f>SUMIF('Data Entry'!$B$3:$B$151,B5,'Data Entry'!$D$3:$D$151)</f>
        <v>0</v>
      </c>
      <c r="E5" s="52">
        <f>IF($D$84&gt;0,(D5/$D$84)*100,0)</f>
        <v>0</v>
      </c>
      <c r="F5" s="52">
        <f>'Calcification Rates'!F10</f>
        <v>238.136</v>
      </c>
      <c r="G5" s="52">
        <f>F5*(E5/100)</f>
        <v>0</v>
      </c>
      <c r="H5" s="41">
        <f>'Site Description'!$B$35</f>
        <v>0</v>
      </c>
      <c r="I5" s="325">
        <f>G5*H5</f>
        <v>0</v>
      </c>
      <c r="J5" s="17"/>
      <c r="K5" s="45">
        <f>SUMIF('Data Entry'!$F$3:$F$151,B5,'Data Entry'!$H$3:$H$151)</f>
        <v>0</v>
      </c>
      <c r="L5" s="41">
        <f>IF($K$84&gt;0,(K5/$K$84)*100,0)</f>
        <v>0</v>
      </c>
      <c r="M5" s="52">
        <f>'Calcification Rates'!F10</f>
        <v>238.136</v>
      </c>
      <c r="N5" s="41">
        <f>M5*(L5/100)</f>
        <v>0</v>
      </c>
      <c r="O5" s="41">
        <f>'Site Description'!$C$35</f>
        <v>0</v>
      </c>
      <c r="P5" s="325">
        <f>N5*O5</f>
        <v>0</v>
      </c>
      <c r="Q5" s="17"/>
      <c r="R5" s="45">
        <f>SUMIF('Data Entry'!$J$3:$J$151,B5,'Data Entry'!$L$3:$L$151)</f>
        <v>0</v>
      </c>
      <c r="S5" s="41">
        <f>IF($R$84&gt;0,(R5/$R$84)*100,0)</f>
        <v>0</v>
      </c>
      <c r="T5" s="52">
        <f>'Calcification Rates'!F10</f>
        <v>238.136</v>
      </c>
      <c r="U5" s="41">
        <f>T5*(S5/100)</f>
        <v>0</v>
      </c>
      <c r="V5" s="41">
        <f>'Site Description'!$D$35</f>
        <v>0</v>
      </c>
      <c r="W5" s="325">
        <f>U5*V5</f>
        <v>0</v>
      </c>
      <c r="X5" s="17"/>
      <c r="Y5" s="38">
        <f>SUMIF('Data Entry'!$N$3:$N$151,B5,'Data Entry'!$P$3:$P$151)</f>
        <v>0</v>
      </c>
      <c r="Z5" s="51">
        <f>IF($Y$84&gt;0,(Y5/$Y$84)*100,0)</f>
        <v>0</v>
      </c>
      <c r="AA5" s="323">
        <f>'Calcification Rates'!F10</f>
        <v>238.136</v>
      </c>
      <c r="AB5" s="39">
        <f>AA5*(Z5/100)</f>
        <v>0</v>
      </c>
      <c r="AC5" s="39">
        <f>'Site Description'!$E$35</f>
        <v>0</v>
      </c>
      <c r="AD5" s="331">
        <f>AB5*AC5</f>
        <v>0</v>
      </c>
      <c r="AE5" s="17"/>
      <c r="AF5" s="45">
        <f>SUMIF('Data Entry'!$R$3:$R$151,B5,'Data Entry'!$T$3:$T$151)</f>
        <v>0</v>
      </c>
      <c r="AG5" s="41">
        <f>IF($AF$84&gt;0,(AF5/$AF$84)*100,0)</f>
        <v>0</v>
      </c>
      <c r="AH5" s="52">
        <f>'Calcification Rates'!F10</f>
        <v>238.136</v>
      </c>
      <c r="AI5" s="41">
        <f>AH5*(AG5/100)</f>
        <v>0</v>
      </c>
      <c r="AJ5" s="41">
        <f>'Site Description'!$F$35</f>
        <v>0</v>
      </c>
      <c r="AK5" s="325">
        <f>AI5*AJ5</f>
        <v>0</v>
      </c>
      <c r="AL5" s="17"/>
      <c r="AM5" s="38">
        <f>SUMIF('Data Entry'!$V$3:$V$151,B5,'Data Entry'!X$3:$X$151)</f>
        <v>0</v>
      </c>
      <c r="AN5" s="53">
        <f>IF($AM$84&gt;0,(AM5/$AM$84)*100,0)</f>
        <v>0</v>
      </c>
      <c r="AO5" s="324">
        <f>'Calcification Rates'!F10</f>
        <v>238.136</v>
      </c>
      <c r="AP5" s="39">
        <f>AO5*(AN5/100)</f>
        <v>0</v>
      </c>
      <c r="AQ5" s="39">
        <f>'Site Description'!$G$35</f>
        <v>0</v>
      </c>
      <c r="AR5" s="331">
        <f>AP5*AQ5</f>
        <v>0</v>
      </c>
      <c r="AS5" s="58"/>
      <c r="AT5" s="58"/>
      <c r="AU5" s="58"/>
      <c r="AV5" s="58"/>
      <c r="AW5" s="58"/>
    </row>
    <row r="6" spans="1:49" ht="15.75" thickBot="1">
      <c r="A6" s="26" t="str">
        <f>'Calcification Rates'!A11</f>
        <v>ACP</v>
      </c>
      <c r="B6" s="32" t="str">
        <f>VLOOKUP(A6,'Glossary of Codes'!A:B,2,FALSE)</f>
        <v>Acropora palmata</v>
      </c>
      <c r="C6" s="80" t="s">
        <v>183</v>
      </c>
      <c r="D6" s="33">
        <f>SUMIF('Data Entry'!$B$3:$B$151,B6,'Data Entry'!$D$3:$D$151)</f>
        <v>0</v>
      </c>
      <c r="E6" s="52">
        <f>IF($D$84&gt;0,(D6/$D$84)*100,0)</f>
        <v>0</v>
      </c>
      <c r="F6" s="34">
        <f>'Calcification Rates'!F11</f>
        <v>10.884</v>
      </c>
      <c r="G6" s="34">
        <f aca="true" t="shared" si="0" ref="G6:G67">F6*(E6/100)</f>
        <v>0</v>
      </c>
      <c r="H6" s="41">
        <f>'Site Description'!$B$35</f>
        <v>0</v>
      </c>
      <c r="I6" s="326">
        <f aca="true" t="shared" si="1" ref="I6:I67">G6*H6</f>
        <v>0</v>
      </c>
      <c r="J6" s="17"/>
      <c r="K6" s="33">
        <f>SUMIF('Data Entry'!$F$3:$F$151,B6,'Data Entry'!$H$3:$H$151)</f>
        <v>0</v>
      </c>
      <c r="L6" s="41">
        <f>IF($K$84&gt;0,(K6/$K$84)*100,0)</f>
        <v>0</v>
      </c>
      <c r="M6" s="34">
        <f>'Calcification Rates'!F11</f>
        <v>10.884</v>
      </c>
      <c r="N6" s="35">
        <f>M6*(L6/100)</f>
        <v>0</v>
      </c>
      <c r="O6" s="41">
        <f>'Site Description'!$C$35</f>
        <v>0</v>
      </c>
      <c r="P6" s="326">
        <f aca="true" t="shared" si="2" ref="P6:P67">N6*O6</f>
        <v>0</v>
      </c>
      <c r="Q6" s="17"/>
      <c r="R6" s="33">
        <f>SUMIF('Data Entry'!$J$3:$J$151,B6,'Data Entry'!$L$3:$L$151)</f>
        <v>0</v>
      </c>
      <c r="S6" s="35">
        <f>IF($R$84&gt;0,(R6/$R$84)*100,0)</f>
        <v>0</v>
      </c>
      <c r="T6" s="34">
        <f>'Calcification Rates'!F11</f>
        <v>10.884</v>
      </c>
      <c r="U6" s="35">
        <f aca="true" t="shared" si="3" ref="U6:U67">T6*(S6/100)</f>
        <v>0</v>
      </c>
      <c r="V6" s="35">
        <f>'Site Description'!$D$35</f>
        <v>0</v>
      </c>
      <c r="W6" s="326">
        <f aca="true" t="shared" si="4" ref="W6:W67">U6*V6</f>
        <v>0</v>
      </c>
      <c r="X6" s="17"/>
      <c r="Y6" s="33">
        <f>SUMIF('Data Entry'!$N$3:$N$151,B6,'Data Entry'!$P$3:$P$151)</f>
        <v>0</v>
      </c>
      <c r="Z6" s="35">
        <f>IF($Y$84&gt;0,(Y6/$Y$84)*100,0)</f>
        <v>0</v>
      </c>
      <c r="AA6" s="34">
        <f>'Calcification Rates'!F11</f>
        <v>10.884</v>
      </c>
      <c r="AB6" s="35">
        <f aca="true" t="shared" si="5" ref="AB6:AB67">AA6*(Z6/100)</f>
        <v>0</v>
      </c>
      <c r="AC6" s="35">
        <f>'Site Description'!$E$35</f>
        <v>0</v>
      </c>
      <c r="AD6" s="326">
        <f aca="true" t="shared" si="6" ref="AD6:AD67">AB6*AC6</f>
        <v>0</v>
      </c>
      <c r="AE6" s="17"/>
      <c r="AF6" s="33">
        <f>SUMIF('Data Entry'!$R$3:$R$151,B6,'Data Entry'!$T$3:$T$151)</f>
        <v>0</v>
      </c>
      <c r="AG6" s="35">
        <f>IF($AF$84&gt;0,(AF6/$AF$84)*100,0)</f>
        <v>0</v>
      </c>
      <c r="AH6" s="34">
        <f>'Calcification Rates'!F11</f>
        <v>10.884</v>
      </c>
      <c r="AI6" s="35">
        <f aca="true" t="shared" si="7" ref="AI6:AI67">AH6*(AG6/100)</f>
        <v>0</v>
      </c>
      <c r="AJ6" s="35">
        <f>'Site Description'!$F$35</f>
        <v>0</v>
      </c>
      <c r="AK6" s="326">
        <f aca="true" t="shared" si="8" ref="AK6:AK67">AI6*AJ6</f>
        <v>0</v>
      </c>
      <c r="AL6" s="17"/>
      <c r="AM6" s="33">
        <f>SUMIF('Data Entry'!$V$3:$V$151,B6,'Data Entry'!X$3:$X$151)</f>
        <v>0</v>
      </c>
      <c r="AN6" s="40">
        <f>IF($AM$84&gt;0,(AM6/$AM$84)*100,0)</f>
        <v>0</v>
      </c>
      <c r="AO6" s="52">
        <f>'Calcification Rates'!F11</f>
        <v>10.884</v>
      </c>
      <c r="AP6" s="35">
        <f aca="true" t="shared" si="9" ref="AP6:AP67">AO6*(AN6/100)</f>
        <v>0</v>
      </c>
      <c r="AQ6" s="39">
        <f>'Site Description'!$G$35</f>
        <v>0</v>
      </c>
      <c r="AR6" s="326">
        <f aca="true" t="shared" si="10" ref="AR6:AR67">AP6*AQ6</f>
        <v>0</v>
      </c>
      <c r="AS6" s="58"/>
      <c r="AT6" s="58"/>
      <c r="AU6" s="58"/>
      <c r="AV6" s="58"/>
      <c r="AW6" s="58"/>
    </row>
    <row r="7" spans="1:49" ht="15.75" thickBot="1">
      <c r="A7" s="26" t="str">
        <f>'Calcification Rates'!A12</f>
        <v>ACPR</v>
      </c>
      <c r="B7" s="32" t="str">
        <f>VLOOKUP(A7,'Glossary of Codes'!A:B,2,FALSE)</f>
        <v>Acropora prolifera</v>
      </c>
      <c r="C7" s="80" t="s">
        <v>183</v>
      </c>
      <c r="D7" s="33">
        <f>SUMIF('Data Entry'!$B$3:$B$151,B7,'Data Entry'!$D$3:$D$151)</f>
        <v>0</v>
      </c>
      <c r="E7" s="52">
        <f>IF($D$84&gt;0,(D7/$D$84)*100,0)</f>
        <v>0</v>
      </c>
      <c r="F7" s="34">
        <f>'Calcification Rates'!F12</f>
        <v>13.559</v>
      </c>
      <c r="G7" s="34">
        <f t="shared" si="0"/>
        <v>0</v>
      </c>
      <c r="H7" s="41">
        <f>'Site Description'!$B$35</f>
        <v>0</v>
      </c>
      <c r="I7" s="326">
        <f t="shared" si="1"/>
        <v>0</v>
      </c>
      <c r="J7" s="17"/>
      <c r="K7" s="33">
        <f>SUMIF('Data Entry'!$F$3:$F$151,B7,'Data Entry'!$H$3:$H$151)</f>
        <v>0</v>
      </c>
      <c r="L7" s="41">
        <f>IF($K$84&gt;0,(K7/$K$84)*100,0)</f>
        <v>0</v>
      </c>
      <c r="M7" s="34">
        <f>'Calcification Rates'!F12</f>
        <v>13.559</v>
      </c>
      <c r="N7" s="35">
        <f>M7*(L7/100)</f>
        <v>0</v>
      </c>
      <c r="O7" s="41">
        <f>'Site Description'!$C$35</f>
        <v>0</v>
      </c>
      <c r="P7" s="326">
        <f t="shared" si="2"/>
        <v>0</v>
      </c>
      <c r="Q7" s="17"/>
      <c r="R7" s="33">
        <f>SUMIF('Data Entry'!$J$3:$J$151,B7,'Data Entry'!$L$3:$L$151)</f>
        <v>0</v>
      </c>
      <c r="S7" s="35">
        <f>IF($R$84&gt;0,(R7/$R$84)*100,0)</f>
        <v>0</v>
      </c>
      <c r="T7" s="34">
        <f>'Calcification Rates'!F12</f>
        <v>13.559</v>
      </c>
      <c r="U7" s="35">
        <f t="shared" si="3"/>
        <v>0</v>
      </c>
      <c r="V7" s="35">
        <f>'Site Description'!$D$35</f>
        <v>0</v>
      </c>
      <c r="W7" s="326">
        <f t="shared" si="4"/>
        <v>0</v>
      </c>
      <c r="X7" s="17"/>
      <c r="Y7" s="33">
        <f>SUMIF('Data Entry'!$N$3:$N$151,B7,'Data Entry'!$P$3:$P$151)</f>
        <v>0</v>
      </c>
      <c r="Z7" s="35">
        <f>IF($Y$84&gt;0,(Y7/$Y$84)*100,0)</f>
        <v>0</v>
      </c>
      <c r="AA7" s="34">
        <f>'Calcification Rates'!F12</f>
        <v>13.559</v>
      </c>
      <c r="AB7" s="35">
        <f t="shared" si="5"/>
        <v>0</v>
      </c>
      <c r="AC7" s="35">
        <f>'Site Description'!$E$35</f>
        <v>0</v>
      </c>
      <c r="AD7" s="326">
        <f t="shared" si="6"/>
        <v>0</v>
      </c>
      <c r="AE7" s="17"/>
      <c r="AF7" s="33">
        <f>SUMIF('Data Entry'!$R$3:$R$151,B7,'Data Entry'!$T$3:$T$151)</f>
        <v>0</v>
      </c>
      <c r="AG7" s="35">
        <f>IF($AF$84&gt;0,(AF7/$AF$84)*100,0)</f>
        <v>0</v>
      </c>
      <c r="AH7" s="34">
        <f>'Calcification Rates'!F12</f>
        <v>13.559</v>
      </c>
      <c r="AI7" s="35">
        <f t="shared" si="7"/>
        <v>0</v>
      </c>
      <c r="AJ7" s="35">
        <f>'Site Description'!$F$35</f>
        <v>0</v>
      </c>
      <c r="AK7" s="326">
        <f t="shared" si="8"/>
        <v>0</v>
      </c>
      <c r="AL7" s="17"/>
      <c r="AM7" s="33">
        <f>SUMIF('Data Entry'!$V$3:$V$151,B7,'Data Entry'!X$3:$X$151)</f>
        <v>0</v>
      </c>
      <c r="AN7" s="40">
        <f>IF($AM$84&gt;0,(AM7/$AM$84)*100,0)</f>
        <v>0</v>
      </c>
      <c r="AO7" s="52">
        <f>'Calcification Rates'!F12</f>
        <v>13.559</v>
      </c>
      <c r="AP7" s="35">
        <f t="shared" si="9"/>
        <v>0</v>
      </c>
      <c r="AQ7" s="39">
        <f>'Site Description'!$G$35</f>
        <v>0</v>
      </c>
      <c r="AR7" s="326">
        <f t="shared" si="10"/>
        <v>0</v>
      </c>
      <c r="AS7" s="58"/>
      <c r="AT7" s="58"/>
      <c r="AU7" s="58"/>
      <c r="AV7" s="58"/>
      <c r="AW7" s="58"/>
    </row>
    <row r="8" spans="1:49" ht="15.75" thickBot="1">
      <c r="A8" s="26" t="str">
        <f>'Calcification Rates'!A13</f>
        <v>AG</v>
      </c>
      <c r="B8" s="32" t="str">
        <f>VLOOKUP(A8,'Glossary of Codes'!A:B,2,FALSE)</f>
        <v>Agaricia spp.</v>
      </c>
      <c r="C8" s="80" t="s">
        <v>183</v>
      </c>
      <c r="D8" s="33">
        <f>SUMIF('Data Entry'!$B$3:$B$151,B8,'Data Entry'!$D$3:$D$151)</f>
        <v>0</v>
      </c>
      <c r="E8" s="52">
        <f>IF($D$84&gt;0,(D8/$D$84)*100,0)</f>
        <v>0</v>
      </c>
      <c r="F8" s="34">
        <f>'Calcification Rates'!F13</f>
        <v>4.77042</v>
      </c>
      <c r="G8" s="34">
        <f t="shared" si="0"/>
        <v>0</v>
      </c>
      <c r="H8" s="41">
        <f>'Site Description'!$B$35</f>
        <v>0</v>
      </c>
      <c r="I8" s="326">
        <f t="shared" si="1"/>
        <v>0</v>
      </c>
      <c r="J8" s="17"/>
      <c r="K8" s="33">
        <f>SUMIF('Data Entry'!$F$3:$F$151,B8,'Data Entry'!$H$3:$H$151)</f>
        <v>0</v>
      </c>
      <c r="L8" s="41">
        <f>IF($K$84&gt;0,(K8/$K$84)*100,0)</f>
        <v>0</v>
      </c>
      <c r="M8" s="34">
        <f>'Calcification Rates'!F13</f>
        <v>4.77042</v>
      </c>
      <c r="N8" s="35">
        <f aca="true" t="shared" si="11" ref="N8:N69">M8*(L8/100)</f>
        <v>0</v>
      </c>
      <c r="O8" s="41">
        <f>'Site Description'!$C$35</f>
        <v>0</v>
      </c>
      <c r="P8" s="326">
        <f t="shared" si="2"/>
        <v>0</v>
      </c>
      <c r="Q8" s="17"/>
      <c r="R8" s="33">
        <f>SUMIF('Data Entry'!$J$3:$J$151,B8,'Data Entry'!$L$3:$L$151)</f>
        <v>0</v>
      </c>
      <c r="S8" s="35">
        <f>IF($R$84&gt;0,(R8/$R$84)*100,0)</f>
        <v>0</v>
      </c>
      <c r="T8" s="34">
        <f>'Calcification Rates'!F13</f>
        <v>4.77042</v>
      </c>
      <c r="U8" s="35">
        <f t="shared" si="3"/>
        <v>0</v>
      </c>
      <c r="V8" s="35">
        <f>'Site Description'!$D$35</f>
        <v>0</v>
      </c>
      <c r="W8" s="326">
        <f t="shared" si="4"/>
        <v>0</v>
      </c>
      <c r="X8" s="17"/>
      <c r="Y8" s="33">
        <f>SUMIF('Data Entry'!$N$3:$N$151,B8,'Data Entry'!$P$3:$P$151)</f>
        <v>0</v>
      </c>
      <c r="Z8" s="35">
        <f>IF($Y$84&gt;0,(Y8/$Y$84)*100,0)</f>
        <v>0</v>
      </c>
      <c r="AA8" s="34">
        <f>'Calcification Rates'!F13</f>
        <v>4.77042</v>
      </c>
      <c r="AB8" s="35">
        <f t="shared" si="5"/>
        <v>0</v>
      </c>
      <c r="AC8" s="35">
        <f>'Site Description'!$E$35</f>
        <v>0</v>
      </c>
      <c r="AD8" s="326">
        <f t="shared" si="6"/>
        <v>0</v>
      </c>
      <c r="AE8" s="17"/>
      <c r="AF8" s="33">
        <f>SUMIF('Data Entry'!$R$3:$R$151,B8,'Data Entry'!$T$3:$T$151)</f>
        <v>0</v>
      </c>
      <c r="AG8" s="35">
        <f>IF($AF$84&gt;0,(AF8/$AF$84)*100,0)</f>
        <v>0</v>
      </c>
      <c r="AH8" s="34">
        <f>'Calcification Rates'!F13</f>
        <v>4.77042</v>
      </c>
      <c r="AI8" s="35">
        <f t="shared" si="7"/>
        <v>0</v>
      </c>
      <c r="AJ8" s="35">
        <f>'Site Description'!$F$35</f>
        <v>0</v>
      </c>
      <c r="AK8" s="326">
        <f t="shared" si="8"/>
        <v>0</v>
      </c>
      <c r="AL8" s="17"/>
      <c r="AM8" s="33">
        <f>SUMIF('Data Entry'!$V$3:$V$151,B8,'Data Entry'!X$3:$X$151)</f>
        <v>0</v>
      </c>
      <c r="AN8" s="40">
        <f>IF($AM$84&gt;0,(AM8/$AM$84)*100,0)</f>
        <v>0</v>
      </c>
      <c r="AO8" s="52">
        <f>'Calcification Rates'!F13</f>
        <v>4.77042</v>
      </c>
      <c r="AP8" s="35">
        <f t="shared" si="9"/>
        <v>0</v>
      </c>
      <c r="AQ8" s="39">
        <f>'Site Description'!$G$35</f>
        <v>0</v>
      </c>
      <c r="AR8" s="326">
        <f t="shared" si="10"/>
        <v>0</v>
      </c>
      <c r="AS8" s="58"/>
      <c r="AT8" s="58"/>
      <c r="AU8" s="58"/>
      <c r="AV8" s="58"/>
      <c r="AW8" s="58"/>
    </row>
    <row r="9" spans="1:49" ht="15.75" thickBot="1">
      <c r="A9" s="26" t="str">
        <f>'Calcification Rates'!A14</f>
        <v>AGA</v>
      </c>
      <c r="B9" s="32" t="str">
        <f>VLOOKUP(A9,'Glossary of Codes'!A:B,2,FALSE)</f>
        <v>Agaricia agaricites</v>
      </c>
      <c r="C9" s="80" t="s">
        <v>183</v>
      </c>
      <c r="D9" s="33">
        <f>SUMIF('Data Entry'!$B$3:$B$151,B9,'Data Entry'!$D$3:$D$151)</f>
        <v>0</v>
      </c>
      <c r="E9" s="52">
        <f>IF($D$84&gt;0,(D9/$D$84)*100,0)</f>
        <v>0</v>
      </c>
      <c r="F9" s="34">
        <f>'Calcification Rates'!F14</f>
        <v>4.7085</v>
      </c>
      <c r="G9" s="34">
        <f t="shared" si="0"/>
        <v>0</v>
      </c>
      <c r="H9" s="41">
        <f>'Site Description'!$B$35</f>
        <v>0</v>
      </c>
      <c r="I9" s="326">
        <f t="shared" si="1"/>
        <v>0</v>
      </c>
      <c r="J9" s="17"/>
      <c r="K9" s="33">
        <f>SUMIF('Data Entry'!$F$3:$F$151,B9,'Data Entry'!$H$3:$H$151)</f>
        <v>0</v>
      </c>
      <c r="L9" s="41">
        <f>IF($K$84&gt;0,(K9/$K$84)*100,0)</f>
        <v>0</v>
      </c>
      <c r="M9" s="34">
        <f>'Calcification Rates'!F14</f>
        <v>4.7085</v>
      </c>
      <c r="N9" s="35">
        <f t="shared" si="11"/>
        <v>0</v>
      </c>
      <c r="O9" s="41">
        <f>'Site Description'!$C$35</f>
        <v>0</v>
      </c>
      <c r="P9" s="326">
        <f t="shared" si="2"/>
        <v>0</v>
      </c>
      <c r="Q9" s="17"/>
      <c r="R9" s="33">
        <f>SUMIF('Data Entry'!$J$3:$J$151,B9,'Data Entry'!$L$3:$L$151)</f>
        <v>0</v>
      </c>
      <c r="S9" s="35">
        <f>IF($R$84&gt;0,(R9/$R$84)*100,0)</f>
        <v>0</v>
      </c>
      <c r="T9" s="34">
        <f>'Calcification Rates'!F14</f>
        <v>4.7085</v>
      </c>
      <c r="U9" s="35">
        <f t="shared" si="3"/>
        <v>0</v>
      </c>
      <c r="V9" s="35">
        <f>'Site Description'!$D$35</f>
        <v>0</v>
      </c>
      <c r="W9" s="326">
        <f t="shared" si="4"/>
        <v>0</v>
      </c>
      <c r="X9" s="17"/>
      <c r="Y9" s="33">
        <f>SUMIF('Data Entry'!$N$3:$N$151,B9,'Data Entry'!$P$3:$P$151)</f>
        <v>0</v>
      </c>
      <c r="Z9" s="35">
        <f>IF($Y$84&gt;0,(Y9/$Y$84)*100,0)</f>
        <v>0</v>
      </c>
      <c r="AA9" s="34">
        <f>'Calcification Rates'!F14</f>
        <v>4.7085</v>
      </c>
      <c r="AB9" s="35">
        <f t="shared" si="5"/>
        <v>0</v>
      </c>
      <c r="AC9" s="35">
        <f>'Site Description'!$E$35</f>
        <v>0</v>
      </c>
      <c r="AD9" s="326">
        <f t="shared" si="6"/>
        <v>0</v>
      </c>
      <c r="AE9" s="17"/>
      <c r="AF9" s="33">
        <f>SUMIF('Data Entry'!$R$3:$R$151,B9,'Data Entry'!$T$3:$T$151)</f>
        <v>0</v>
      </c>
      <c r="AG9" s="35">
        <f>IF($AF$84&gt;0,(AF9/$AF$84)*100,0)</f>
        <v>0</v>
      </c>
      <c r="AH9" s="34">
        <f>'Calcification Rates'!F14</f>
        <v>4.7085</v>
      </c>
      <c r="AI9" s="35">
        <f t="shared" si="7"/>
        <v>0</v>
      </c>
      <c r="AJ9" s="35">
        <f>'Site Description'!$F$35</f>
        <v>0</v>
      </c>
      <c r="AK9" s="326">
        <f t="shared" si="8"/>
        <v>0</v>
      </c>
      <c r="AL9" s="17"/>
      <c r="AM9" s="33">
        <f>SUMIF('Data Entry'!$V$3:$V$151,B9,'Data Entry'!X$3:$X$151)</f>
        <v>0</v>
      </c>
      <c r="AN9" s="40">
        <f>IF($AM$84&gt;0,(AM9/$AM$84)*100,0)</f>
        <v>0</v>
      </c>
      <c r="AO9" s="52">
        <f>'Calcification Rates'!F14</f>
        <v>4.7085</v>
      </c>
      <c r="AP9" s="35">
        <f t="shared" si="9"/>
        <v>0</v>
      </c>
      <c r="AQ9" s="39">
        <f>'Site Description'!$G$35</f>
        <v>0</v>
      </c>
      <c r="AR9" s="326">
        <f t="shared" si="10"/>
        <v>0</v>
      </c>
      <c r="AS9" s="58"/>
      <c r="AT9" s="58"/>
      <c r="AU9" s="58"/>
      <c r="AV9" s="58"/>
      <c r="AW9" s="58"/>
    </row>
    <row r="10" spans="1:49" ht="15.75" thickBot="1">
      <c r="A10" s="26" t="str">
        <f>'Calcification Rates'!A15</f>
        <v>AGF</v>
      </c>
      <c r="B10" s="32" t="str">
        <f>VLOOKUP(A10,'Glossary of Codes'!A:B,2,FALSE)</f>
        <v>Agaricia fragilis</v>
      </c>
      <c r="C10" s="80" t="s">
        <v>183</v>
      </c>
      <c r="D10" s="33">
        <f>SUMIF('Data Entry'!$B$3:$B$151,B10,'Data Entry'!$D$3:$D$151)</f>
        <v>0</v>
      </c>
      <c r="E10" s="52">
        <f>IF($D$84&gt;0,(D10/$D$84)*100,0)</f>
        <v>0</v>
      </c>
      <c r="F10" s="34">
        <f>'Calcification Rates'!F15</f>
        <v>4.77042</v>
      </c>
      <c r="G10" s="34">
        <f t="shared" si="0"/>
        <v>0</v>
      </c>
      <c r="H10" s="41">
        <f>'Site Description'!$B$35</f>
        <v>0</v>
      </c>
      <c r="I10" s="326">
        <f t="shared" si="1"/>
        <v>0</v>
      </c>
      <c r="J10" s="17"/>
      <c r="K10" s="33">
        <f>SUMIF('Data Entry'!$F$3:$F$151,B10,'Data Entry'!$H$3:$H$151)</f>
        <v>0</v>
      </c>
      <c r="L10" s="41">
        <f>IF($K$84&gt;0,(K10/$K$84)*100,0)</f>
        <v>0</v>
      </c>
      <c r="M10" s="34">
        <f>'Calcification Rates'!F15</f>
        <v>4.77042</v>
      </c>
      <c r="N10" s="35">
        <f t="shared" si="11"/>
        <v>0</v>
      </c>
      <c r="O10" s="41">
        <f>'Site Description'!$C$35</f>
        <v>0</v>
      </c>
      <c r="P10" s="326">
        <f t="shared" si="2"/>
        <v>0</v>
      </c>
      <c r="Q10" s="17"/>
      <c r="R10" s="33">
        <f>SUMIF('Data Entry'!$J$3:$J$151,B10,'Data Entry'!$L$3:$L$151)</f>
        <v>0</v>
      </c>
      <c r="S10" s="35">
        <f>IF($R$84&gt;0,(R10/$R$84)*100,0)</f>
        <v>0</v>
      </c>
      <c r="T10" s="34">
        <f>'Calcification Rates'!F15</f>
        <v>4.77042</v>
      </c>
      <c r="U10" s="35">
        <f t="shared" si="3"/>
        <v>0</v>
      </c>
      <c r="V10" s="35">
        <f>'Site Description'!$D$35</f>
        <v>0</v>
      </c>
      <c r="W10" s="326">
        <f t="shared" si="4"/>
        <v>0</v>
      </c>
      <c r="X10" s="17"/>
      <c r="Y10" s="33">
        <f>SUMIF('Data Entry'!$N$3:$N$151,B10,'Data Entry'!$P$3:$P$151)</f>
        <v>0</v>
      </c>
      <c r="Z10" s="35">
        <f>IF($Y$84&gt;0,(Y10/$Y$84)*100,0)</f>
        <v>0</v>
      </c>
      <c r="AA10" s="34">
        <f>'Calcification Rates'!F15</f>
        <v>4.77042</v>
      </c>
      <c r="AB10" s="35">
        <f t="shared" si="5"/>
        <v>0</v>
      </c>
      <c r="AC10" s="35">
        <f>'Site Description'!$E$35</f>
        <v>0</v>
      </c>
      <c r="AD10" s="326">
        <f t="shared" si="6"/>
        <v>0</v>
      </c>
      <c r="AE10" s="17"/>
      <c r="AF10" s="33">
        <f>SUMIF('Data Entry'!$R$3:$R$151,B10,'Data Entry'!$T$3:$T$151)</f>
        <v>0</v>
      </c>
      <c r="AG10" s="35">
        <f>IF($AF$84&gt;0,(AF10/$AF$84)*100,0)</f>
        <v>0</v>
      </c>
      <c r="AH10" s="34">
        <f>'Calcification Rates'!F15</f>
        <v>4.77042</v>
      </c>
      <c r="AI10" s="35">
        <f t="shared" si="7"/>
        <v>0</v>
      </c>
      <c r="AJ10" s="35">
        <f>'Site Description'!$F$35</f>
        <v>0</v>
      </c>
      <c r="AK10" s="326">
        <f t="shared" si="8"/>
        <v>0</v>
      </c>
      <c r="AL10" s="17"/>
      <c r="AM10" s="33">
        <f>SUMIF('Data Entry'!$V$3:$V$151,B10,'Data Entry'!X$3:$X$151)</f>
        <v>0</v>
      </c>
      <c r="AN10" s="40">
        <f>IF($AM$84&gt;0,(AM10/$AM$84)*100,0)</f>
        <v>0</v>
      </c>
      <c r="AO10" s="52">
        <f>'Calcification Rates'!F15</f>
        <v>4.77042</v>
      </c>
      <c r="AP10" s="35">
        <f t="shared" si="9"/>
        <v>0</v>
      </c>
      <c r="AQ10" s="39">
        <f>'Site Description'!$G$35</f>
        <v>0</v>
      </c>
      <c r="AR10" s="326">
        <f t="shared" si="10"/>
        <v>0</v>
      </c>
      <c r="AS10" s="58"/>
      <c r="AT10" s="58"/>
      <c r="AU10" s="58"/>
      <c r="AV10" s="58"/>
      <c r="AW10" s="58"/>
    </row>
    <row r="11" spans="1:49" ht="15.75" thickBot="1">
      <c r="A11" s="26" t="str">
        <f>'Calcification Rates'!A16</f>
        <v>AGG</v>
      </c>
      <c r="B11" s="32" t="str">
        <f>VLOOKUP(A11,'Glossary of Codes'!A:B,2,FALSE)</f>
        <v>Agaricia grahamae</v>
      </c>
      <c r="C11" s="80" t="s">
        <v>183</v>
      </c>
      <c r="D11" s="33">
        <f>SUMIF('Data Entry'!$B$3:$B$151,B11,'Data Entry'!$D$3:$D$151)</f>
        <v>0</v>
      </c>
      <c r="E11" s="52">
        <f>IF($D$84&gt;0,(D11/$D$84)*100,0)</f>
        <v>0</v>
      </c>
      <c r="F11" s="34">
        <f>'Calcification Rates'!F16</f>
        <v>4.77042</v>
      </c>
      <c r="G11" s="34">
        <f t="shared" si="0"/>
        <v>0</v>
      </c>
      <c r="H11" s="41">
        <f>'Site Description'!$B$35</f>
        <v>0</v>
      </c>
      <c r="I11" s="326">
        <f t="shared" si="1"/>
        <v>0</v>
      </c>
      <c r="J11" s="17"/>
      <c r="K11" s="33">
        <f>SUMIF('Data Entry'!$F$3:$F$151,B11,'Data Entry'!$H$3:$H$151)</f>
        <v>0</v>
      </c>
      <c r="L11" s="41">
        <f>IF($K$84&gt;0,(K11/$K$84)*100,0)</f>
        <v>0</v>
      </c>
      <c r="M11" s="34">
        <f>'Calcification Rates'!F16</f>
        <v>4.77042</v>
      </c>
      <c r="N11" s="35">
        <f t="shared" si="11"/>
        <v>0</v>
      </c>
      <c r="O11" s="41">
        <f>'Site Description'!$C$35</f>
        <v>0</v>
      </c>
      <c r="P11" s="326">
        <f t="shared" si="2"/>
        <v>0</v>
      </c>
      <c r="Q11" s="17"/>
      <c r="R11" s="33">
        <f>SUMIF('Data Entry'!$J$3:$J$151,B11,'Data Entry'!$L$3:$L$151)</f>
        <v>0</v>
      </c>
      <c r="S11" s="35">
        <f>IF($R$84&gt;0,(R11/$R$84)*100,0)</f>
        <v>0</v>
      </c>
      <c r="T11" s="34">
        <f>'Calcification Rates'!F16</f>
        <v>4.77042</v>
      </c>
      <c r="U11" s="35">
        <f t="shared" si="3"/>
        <v>0</v>
      </c>
      <c r="V11" s="35">
        <f>'Site Description'!$D$35</f>
        <v>0</v>
      </c>
      <c r="W11" s="326">
        <f t="shared" si="4"/>
        <v>0</v>
      </c>
      <c r="X11" s="17"/>
      <c r="Y11" s="33">
        <f>SUMIF('Data Entry'!$N$3:$N$151,B11,'Data Entry'!$P$3:$P$151)</f>
        <v>0</v>
      </c>
      <c r="Z11" s="35">
        <f>IF($Y$84&gt;0,(Y11/$Y$84)*100,0)</f>
        <v>0</v>
      </c>
      <c r="AA11" s="34">
        <f>'Calcification Rates'!F16</f>
        <v>4.77042</v>
      </c>
      <c r="AB11" s="35">
        <f t="shared" si="5"/>
        <v>0</v>
      </c>
      <c r="AC11" s="35">
        <f>'Site Description'!$E$35</f>
        <v>0</v>
      </c>
      <c r="AD11" s="326">
        <f t="shared" si="6"/>
        <v>0</v>
      </c>
      <c r="AE11" s="17"/>
      <c r="AF11" s="33">
        <f>SUMIF('Data Entry'!$R$3:$R$151,B11,'Data Entry'!$T$3:$T$151)</f>
        <v>0</v>
      </c>
      <c r="AG11" s="35">
        <f>IF($AF$84&gt;0,(AF11/$AF$84)*100,0)</f>
        <v>0</v>
      </c>
      <c r="AH11" s="34">
        <f>'Calcification Rates'!F16</f>
        <v>4.77042</v>
      </c>
      <c r="AI11" s="35">
        <f t="shared" si="7"/>
        <v>0</v>
      </c>
      <c r="AJ11" s="35">
        <f>'Site Description'!$F$35</f>
        <v>0</v>
      </c>
      <c r="AK11" s="326">
        <f t="shared" si="8"/>
        <v>0</v>
      </c>
      <c r="AL11" s="17"/>
      <c r="AM11" s="33">
        <f>SUMIF('Data Entry'!$V$3:$V$151,B11,'Data Entry'!X$3:$X$151)</f>
        <v>0</v>
      </c>
      <c r="AN11" s="40">
        <f>IF($AM$84&gt;0,(AM11/$AM$84)*100,0)</f>
        <v>0</v>
      </c>
      <c r="AO11" s="52">
        <f>'Calcification Rates'!F16</f>
        <v>4.77042</v>
      </c>
      <c r="AP11" s="35">
        <f t="shared" si="9"/>
        <v>0</v>
      </c>
      <c r="AQ11" s="39">
        <f>'Site Description'!$G$35</f>
        <v>0</v>
      </c>
      <c r="AR11" s="326">
        <f t="shared" si="10"/>
        <v>0</v>
      </c>
      <c r="AS11" s="58"/>
      <c r="AT11" s="58"/>
      <c r="AU11" s="58"/>
      <c r="AV11" s="58"/>
      <c r="AW11" s="58"/>
    </row>
    <row r="12" spans="1:49" ht="15.75" thickBot="1">
      <c r="A12" s="26" t="str">
        <f>'Calcification Rates'!A17</f>
        <v>AGH</v>
      </c>
      <c r="B12" s="32" t="str">
        <f>VLOOKUP(A12,'Glossary of Codes'!A:B,2,FALSE)</f>
        <v>Agaricia humilis</v>
      </c>
      <c r="C12" s="80" t="s">
        <v>183</v>
      </c>
      <c r="D12" s="33">
        <f>SUMIF('Data Entry'!$B$3:$B$151,B12,'Data Entry'!$D$3:$D$151)</f>
        <v>0</v>
      </c>
      <c r="E12" s="52">
        <f>IF($D$84&gt;0,(D12/$D$84)*100,0)</f>
        <v>0</v>
      </c>
      <c r="F12" s="34">
        <f>'Calcification Rates'!F17</f>
        <v>4.77042</v>
      </c>
      <c r="G12" s="34">
        <f t="shared" si="0"/>
        <v>0</v>
      </c>
      <c r="H12" s="41">
        <f>'Site Description'!$B$35</f>
        <v>0</v>
      </c>
      <c r="I12" s="326">
        <f t="shared" si="1"/>
        <v>0</v>
      </c>
      <c r="J12" s="17"/>
      <c r="K12" s="33">
        <f>SUMIF('Data Entry'!$F$3:$F$151,B12,'Data Entry'!$H$3:$H$151)</f>
        <v>0</v>
      </c>
      <c r="L12" s="41">
        <f>IF($K$84&gt;0,(K12/$K$84)*100,0)</f>
        <v>0</v>
      </c>
      <c r="M12" s="34">
        <f>'Calcification Rates'!F17</f>
        <v>4.77042</v>
      </c>
      <c r="N12" s="35">
        <f t="shared" si="11"/>
        <v>0</v>
      </c>
      <c r="O12" s="41">
        <f>'Site Description'!$C$35</f>
        <v>0</v>
      </c>
      <c r="P12" s="326">
        <f t="shared" si="2"/>
        <v>0</v>
      </c>
      <c r="Q12" s="17"/>
      <c r="R12" s="33">
        <f>SUMIF('Data Entry'!$J$3:$J$151,B12,'Data Entry'!$L$3:$L$151)</f>
        <v>0</v>
      </c>
      <c r="S12" s="35">
        <f>IF($R$84&gt;0,(R12/$R$84)*100,0)</f>
        <v>0</v>
      </c>
      <c r="T12" s="34">
        <f>'Calcification Rates'!F17</f>
        <v>4.77042</v>
      </c>
      <c r="U12" s="35">
        <f t="shared" si="3"/>
        <v>0</v>
      </c>
      <c r="V12" s="35">
        <f>'Site Description'!$D$35</f>
        <v>0</v>
      </c>
      <c r="W12" s="326">
        <f t="shared" si="4"/>
        <v>0</v>
      </c>
      <c r="X12" s="17"/>
      <c r="Y12" s="33">
        <f>SUMIF('Data Entry'!$N$3:$N$151,B12,'Data Entry'!$P$3:$P$151)</f>
        <v>0</v>
      </c>
      <c r="Z12" s="35">
        <f>IF($Y$84&gt;0,(Y12/$Y$84)*100,0)</f>
        <v>0</v>
      </c>
      <c r="AA12" s="34">
        <f>'Calcification Rates'!F17</f>
        <v>4.77042</v>
      </c>
      <c r="AB12" s="35">
        <f t="shared" si="5"/>
        <v>0</v>
      </c>
      <c r="AC12" s="35">
        <f>'Site Description'!$E$35</f>
        <v>0</v>
      </c>
      <c r="AD12" s="326">
        <f t="shared" si="6"/>
        <v>0</v>
      </c>
      <c r="AE12" s="17"/>
      <c r="AF12" s="33">
        <f>SUMIF('Data Entry'!$R$3:$R$151,B12,'Data Entry'!$T$3:$T$151)</f>
        <v>0</v>
      </c>
      <c r="AG12" s="35">
        <f>IF($AF$84&gt;0,(AF12/$AF$84)*100,0)</f>
        <v>0</v>
      </c>
      <c r="AH12" s="34">
        <f>'Calcification Rates'!F17</f>
        <v>4.77042</v>
      </c>
      <c r="AI12" s="35">
        <f t="shared" si="7"/>
        <v>0</v>
      </c>
      <c r="AJ12" s="35">
        <f>'Site Description'!$F$35</f>
        <v>0</v>
      </c>
      <c r="AK12" s="326">
        <f t="shared" si="8"/>
        <v>0</v>
      </c>
      <c r="AL12" s="17"/>
      <c r="AM12" s="33">
        <f>SUMIF('Data Entry'!$V$3:$V$151,B12,'Data Entry'!X$3:$X$151)</f>
        <v>0</v>
      </c>
      <c r="AN12" s="40">
        <f>IF($AM$84&gt;0,(AM12/$AM$84)*100,0)</f>
        <v>0</v>
      </c>
      <c r="AO12" s="52">
        <f>'Calcification Rates'!F17</f>
        <v>4.77042</v>
      </c>
      <c r="AP12" s="35">
        <f t="shared" si="9"/>
        <v>0</v>
      </c>
      <c r="AQ12" s="39">
        <f>'Site Description'!$G$35</f>
        <v>0</v>
      </c>
      <c r="AR12" s="326">
        <f t="shared" si="10"/>
        <v>0</v>
      </c>
      <c r="AS12" s="58"/>
      <c r="AT12" s="58"/>
      <c r="AU12" s="58"/>
      <c r="AV12" s="58"/>
      <c r="AW12" s="58"/>
    </row>
    <row r="13" spans="1:49" ht="15.75" thickBot="1">
      <c r="A13" s="26" t="str">
        <f>'Calcification Rates'!A18</f>
        <v>AGL</v>
      </c>
      <c r="B13" s="32" t="str">
        <f>VLOOKUP(A13,'Glossary of Codes'!A:B,2,FALSE)</f>
        <v>Agaricia lamarcki</v>
      </c>
      <c r="C13" s="80" t="s">
        <v>183</v>
      </c>
      <c r="D13" s="33">
        <f>SUMIF('Data Entry'!$B$3:$B$151,B13,'Data Entry'!$D$3:$D$151)</f>
        <v>0</v>
      </c>
      <c r="E13" s="52">
        <f>IF($D$84&gt;0,(D13/$D$84)*100,0)</f>
        <v>0</v>
      </c>
      <c r="F13" s="34">
        <f>'Calcification Rates'!F18</f>
        <v>4.77042</v>
      </c>
      <c r="G13" s="34">
        <f t="shared" si="0"/>
        <v>0</v>
      </c>
      <c r="H13" s="41">
        <f>'Site Description'!$B$35</f>
        <v>0</v>
      </c>
      <c r="I13" s="326">
        <f t="shared" si="1"/>
        <v>0</v>
      </c>
      <c r="J13" s="17"/>
      <c r="K13" s="33">
        <f>SUMIF('Data Entry'!$F$3:$F$151,B13,'Data Entry'!$H$3:$H$151)</f>
        <v>0</v>
      </c>
      <c r="L13" s="41">
        <f>IF($K$84&gt;0,(K13/$K$84)*100,0)</f>
        <v>0</v>
      </c>
      <c r="M13" s="34">
        <f>'Calcification Rates'!F18</f>
        <v>4.77042</v>
      </c>
      <c r="N13" s="35">
        <f t="shared" si="11"/>
        <v>0</v>
      </c>
      <c r="O13" s="41">
        <f>'Site Description'!$C$35</f>
        <v>0</v>
      </c>
      <c r="P13" s="326">
        <f t="shared" si="2"/>
        <v>0</v>
      </c>
      <c r="Q13" s="17"/>
      <c r="R13" s="33">
        <f>SUMIF('Data Entry'!$J$3:$J$151,B13,'Data Entry'!$L$3:$L$151)</f>
        <v>0</v>
      </c>
      <c r="S13" s="35">
        <f>IF($R$84&gt;0,(R13/$R$84)*100,0)</f>
        <v>0</v>
      </c>
      <c r="T13" s="34">
        <f>'Calcification Rates'!F18</f>
        <v>4.77042</v>
      </c>
      <c r="U13" s="35">
        <f t="shared" si="3"/>
        <v>0</v>
      </c>
      <c r="V13" s="35">
        <f>'Site Description'!$D$35</f>
        <v>0</v>
      </c>
      <c r="W13" s="326">
        <f t="shared" si="4"/>
        <v>0</v>
      </c>
      <c r="X13" s="17"/>
      <c r="Y13" s="33">
        <f>SUMIF('Data Entry'!$N$3:$N$151,B13,'Data Entry'!$P$3:$P$151)</f>
        <v>0</v>
      </c>
      <c r="Z13" s="35">
        <f>IF($Y$84&gt;0,(Y13/$Y$84)*100,0)</f>
        <v>0</v>
      </c>
      <c r="AA13" s="34">
        <f>'Calcification Rates'!F18</f>
        <v>4.77042</v>
      </c>
      <c r="AB13" s="35">
        <f t="shared" si="5"/>
        <v>0</v>
      </c>
      <c r="AC13" s="35">
        <f>'Site Description'!$E$35</f>
        <v>0</v>
      </c>
      <c r="AD13" s="326">
        <f t="shared" si="6"/>
        <v>0</v>
      </c>
      <c r="AE13" s="17"/>
      <c r="AF13" s="33">
        <f>SUMIF('Data Entry'!$R$3:$R$151,B13,'Data Entry'!$T$3:$T$151)</f>
        <v>0</v>
      </c>
      <c r="AG13" s="35">
        <f>IF($AF$84&gt;0,(AF13/$AF$84)*100,0)</f>
        <v>0</v>
      </c>
      <c r="AH13" s="34">
        <f>'Calcification Rates'!F18</f>
        <v>4.77042</v>
      </c>
      <c r="AI13" s="35">
        <f t="shared" si="7"/>
        <v>0</v>
      </c>
      <c r="AJ13" s="35">
        <f>'Site Description'!$F$35</f>
        <v>0</v>
      </c>
      <c r="AK13" s="326">
        <f t="shared" si="8"/>
        <v>0</v>
      </c>
      <c r="AL13" s="17"/>
      <c r="AM13" s="33">
        <f>SUMIF('Data Entry'!$V$3:$V$151,B13,'Data Entry'!X$3:$X$151)</f>
        <v>0</v>
      </c>
      <c r="AN13" s="40">
        <f>IF($AM$84&gt;0,(AM13/$AM$84)*100,0)</f>
        <v>0</v>
      </c>
      <c r="AO13" s="52">
        <f>'Calcification Rates'!F18</f>
        <v>4.77042</v>
      </c>
      <c r="AP13" s="35">
        <f t="shared" si="9"/>
        <v>0</v>
      </c>
      <c r="AQ13" s="39">
        <f>'Site Description'!$G$35</f>
        <v>0</v>
      </c>
      <c r="AR13" s="326">
        <f t="shared" si="10"/>
        <v>0</v>
      </c>
      <c r="AS13" s="58"/>
      <c r="AT13" s="58"/>
      <c r="AU13" s="58"/>
      <c r="AV13" s="58"/>
      <c r="AW13" s="58"/>
    </row>
    <row r="14" spans="1:49" ht="15.75" thickBot="1">
      <c r="A14" s="26" t="str">
        <f>'Calcification Rates'!A19</f>
        <v>AGT</v>
      </c>
      <c r="B14" s="32" t="str">
        <f>VLOOKUP(A14,'Glossary of Codes'!A:B,2,FALSE)</f>
        <v>Agaricia tenuifolia</v>
      </c>
      <c r="C14" s="80" t="s">
        <v>183</v>
      </c>
      <c r="D14" s="33">
        <f>SUMIF('Data Entry'!$B$3:$B$151,B14,'Data Entry'!$D$3:$D$151)</f>
        <v>0</v>
      </c>
      <c r="E14" s="52">
        <f>IF($D$84&gt;0,(D14/$D$84)*100,0)</f>
        <v>0</v>
      </c>
      <c r="F14" s="34">
        <f>'Calcification Rates'!F19</f>
        <v>4.77042</v>
      </c>
      <c r="G14" s="34">
        <f t="shared" si="0"/>
        <v>0</v>
      </c>
      <c r="H14" s="41">
        <f>'Site Description'!$B$35</f>
        <v>0</v>
      </c>
      <c r="I14" s="326">
        <f t="shared" si="1"/>
        <v>0</v>
      </c>
      <c r="J14" s="17"/>
      <c r="K14" s="33">
        <f>SUMIF('Data Entry'!$F$3:$F$151,B14,'Data Entry'!$H$3:$H$151)</f>
        <v>0</v>
      </c>
      <c r="L14" s="41">
        <f>IF($K$84&gt;0,(K14/$K$84)*100,0)</f>
        <v>0</v>
      </c>
      <c r="M14" s="34">
        <f>'Calcification Rates'!F19</f>
        <v>4.77042</v>
      </c>
      <c r="N14" s="35">
        <f t="shared" si="11"/>
        <v>0</v>
      </c>
      <c r="O14" s="41">
        <f>'Site Description'!$C$35</f>
        <v>0</v>
      </c>
      <c r="P14" s="326">
        <f t="shared" si="2"/>
        <v>0</v>
      </c>
      <c r="Q14" s="17"/>
      <c r="R14" s="33">
        <f>SUMIF('Data Entry'!$J$3:$J$151,B14,'Data Entry'!$L$3:$L$151)</f>
        <v>0</v>
      </c>
      <c r="S14" s="35">
        <f>IF($R$84&gt;0,(R14/$R$84)*100,0)</f>
        <v>0</v>
      </c>
      <c r="T14" s="34">
        <f>'Calcification Rates'!F19</f>
        <v>4.77042</v>
      </c>
      <c r="U14" s="35">
        <f t="shared" si="3"/>
        <v>0</v>
      </c>
      <c r="V14" s="35">
        <f>'Site Description'!$D$35</f>
        <v>0</v>
      </c>
      <c r="W14" s="326">
        <f t="shared" si="4"/>
        <v>0</v>
      </c>
      <c r="X14" s="17"/>
      <c r="Y14" s="33">
        <f>SUMIF('Data Entry'!$N$3:$N$151,B14,'Data Entry'!$P$3:$P$151)</f>
        <v>0</v>
      </c>
      <c r="Z14" s="35">
        <f>IF($Y$84&gt;0,(Y14/$Y$84)*100,0)</f>
        <v>0</v>
      </c>
      <c r="AA14" s="34">
        <f>'Calcification Rates'!F19</f>
        <v>4.77042</v>
      </c>
      <c r="AB14" s="35">
        <f t="shared" si="5"/>
        <v>0</v>
      </c>
      <c r="AC14" s="35">
        <f>'Site Description'!$E$35</f>
        <v>0</v>
      </c>
      <c r="AD14" s="326">
        <f t="shared" si="6"/>
        <v>0</v>
      </c>
      <c r="AE14" s="17"/>
      <c r="AF14" s="33">
        <f>SUMIF('Data Entry'!$R$3:$R$151,B14,'Data Entry'!$T$3:$T$151)</f>
        <v>0</v>
      </c>
      <c r="AG14" s="35">
        <f>IF($AF$84&gt;0,(AF14/$AF$84)*100,0)</f>
        <v>0</v>
      </c>
      <c r="AH14" s="34">
        <f>'Calcification Rates'!F19</f>
        <v>4.77042</v>
      </c>
      <c r="AI14" s="35">
        <f t="shared" si="7"/>
        <v>0</v>
      </c>
      <c r="AJ14" s="35">
        <f>'Site Description'!$F$35</f>
        <v>0</v>
      </c>
      <c r="AK14" s="326">
        <f t="shared" si="8"/>
        <v>0</v>
      </c>
      <c r="AL14" s="17"/>
      <c r="AM14" s="33">
        <f>SUMIF('Data Entry'!$V$3:$V$151,B14,'Data Entry'!X$3:$X$151)</f>
        <v>0</v>
      </c>
      <c r="AN14" s="40">
        <f>IF($AM$84&gt;0,(AM14/$AM$84)*100,0)</f>
        <v>0</v>
      </c>
      <c r="AO14" s="52">
        <f>'Calcification Rates'!F19</f>
        <v>4.77042</v>
      </c>
      <c r="AP14" s="35">
        <f t="shared" si="9"/>
        <v>0</v>
      </c>
      <c r="AQ14" s="39">
        <f>'Site Description'!$G$35</f>
        <v>0</v>
      </c>
      <c r="AR14" s="326">
        <f t="shared" si="10"/>
        <v>0</v>
      </c>
      <c r="AS14" s="58"/>
      <c r="AT14" s="58"/>
      <c r="AU14" s="58"/>
      <c r="AV14" s="58"/>
      <c r="AW14" s="58"/>
    </row>
    <row r="15" spans="1:49" ht="15.75" thickBot="1">
      <c r="A15" s="26" t="str">
        <f>'Calcification Rates'!A20</f>
        <v>AGU</v>
      </c>
      <c r="B15" s="32" t="str">
        <f>VLOOKUP(A15,'Glossary of Codes'!A:B,2,FALSE)</f>
        <v>Agaricia undata</v>
      </c>
      <c r="C15" s="80" t="s">
        <v>183</v>
      </c>
      <c r="D15" s="33">
        <f>SUMIF('Data Entry'!$B$3:$B$151,B15,'Data Entry'!$D$3:$D$151)</f>
        <v>0</v>
      </c>
      <c r="E15" s="52">
        <f>IF($D$84&gt;0,(D15/$D$84)*100,0)</f>
        <v>0</v>
      </c>
      <c r="F15" s="34">
        <f>'Calcification Rates'!F20</f>
        <v>4.77042</v>
      </c>
      <c r="G15" s="34">
        <f t="shared" si="0"/>
        <v>0</v>
      </c>
      <c r="H15" s="41">
        <f>'Site Description'!$B$35</f>
        <v>0</v>
      </c>
      <c r="I15" s="326">
        <f t="shared" si="1"/>
        <v>0</v>
      </c>
      <c r="J15" s="17"/>
      <c r="K15" s="33">
        <f>SUMIF('Data Entry'!$F$3:$F$151,B15,'Data Entry'!$H$3:$H$151)</f>
        <v>0</v>
      </c>
      <c r="L15" s="41">
        <f>IF($K$84&gt;0,(K15/$K$84)*100,0)</f>
        <v>0</v>
      </c>
      <c r="M15" s="34">
        <f>'Calcification Rates'!F20</f>
        <v>4.77042</v>
      </c>
      <c r="N15" s="35">
        <f t="shared" si="11"/>
        <v>0</v>
      </c>
      <c r="O15" s="41">
        <f>'Site Description'!$C$35</f>
        <v>0</v>
      </c>
      <c r="P15" s="326">
        <f t="shared" si="2"/>
        <v>0</v>
      </c>
      <c r="Q15" s="17"/>
      <c r="R15" s="33">
        <f>SUMIF('Data Entry'!$J$3:$J$151,B15,'Data Entry'!$L$3:$L$151)</f>
        <v>0</v>
      </c>
      <c r="S15" s="35">
        <f>IF($R$84&gt;0,(R15/$R$84)*100,0)</f>
        <v>0</v>
      </c>
      <c r="T15" s="34">
        <f>'Calcification Rates'!F20</f>
        <v>4.77042</v>
      </c>
      <c r="U15" s="35">
        <f t="shared" si="3"/>
        <v>0</v>
      </c>
      <c r="V15" s="35">
        <f>'Site Description'!$D$35</f>
        <v>0</v>
      </c>
      <c r="W15" s="326">
        <f t="shared" si="4"/>
        <v>0</v>
      </c>
      <c r="X15" s="17"/>
      <c r="Y15" s="33">
        <f>SUMIF('Data Entry'!$N$3:$N$151,B15,'Data Entry'!$P$3:$P$151)</f>
        <v>0</v>
      </c>
      <c r="Z15" s="35">
        <f>IF($Y$84&gt;0,(Y15/$Y$84)*100,0)</f>
        <v>0</v>
      </c>
      <c r="AA15" s="34">
        <f>'Calcification Rates'!F20</f>
        <v>4.77042</v>
      </c>
      <c r="AB15" s="35">
        <f t="shared" si="5"/>
        <v>0</v>
      </c>
      <c r="AC15" s="35">
        <f>'Site Description'!$E$35</f>
        <v>0</v>
      </c>
      <c r="AD15" s="326">
        <f t="shared" si="6"/>
        <v>0</v>
      </c>
      <c r="AE15" s="17"/>
      <c r="AF15" s="33">
        <f>SUMIF('Data Entry'!$R$3:$R$151,B15,'Data Entry'!$T$3:$T$151)</f>
        <v>0</v>
      </c>
      <c r="AG15" s="35">
        <f>IF($AF$84&gt;0,(AF15/$AF$84)*100,0)</f>
        <v>0</v>
      </c>
      <c r="AH15" s="34">
        <f>'Calcification Rates'!F20</f>
        <v>4.77042</v>
      </c>
      <c r="AI15" s="35">
        <f t="shared" si="7"/>
        <v>0</v>
      </c>
      <c r="AJ15" s="35">
        <f>'Site Description'!$F$35</f>
        <v>0</v>
      </c>
      <c r="AK15" s="326">
        <f t="shared" si="8"/>
        <v>0</v>
      </c>
      <c r="AL15" s="17"/>
      <c r="AM15" s="33">
        <f>SUMIF('Data Entry'!$V$3:$V$151,B15,'Data Entry'!X$3:$X$151)</f>
        <v>0</v>
      </c>
      <c r="AN15" s="40">
        <f>IF($AM$84&gt;0,(AM15/$AM$84)*100,0)</f>
        <v>0</v>
      </c>
      <c r="AO15" s="52">
        <f>'Calcification Rates'!F20</f>
        <v>4.77042</v>
      </c>
      <c r="AP15" s="35">
        <f t="shared" si="9"/>
        <v>0</v>
      </c>
      <c r="AQ15" s="39">
        <f>'Site Description'!$G$35</f>
        <v>0</v>
      </c>
      <c r="AR15" s="326">
        <f t="shared" si="10"/>
        <v>0</v>
      </c>
      <c r="AS15" s="58"/>
      <c r="AT15" s="58"/>
      <c r="AU15" s="58"/>
      <c r="AV15" s="58"/>
      <c r="AW15" s="58"/>
    </row>
    <row r="16" spans="1:49" ht="15.75" thickBot="1">
      <c r="A16" s="26" t="str">
        <f>'Calcification Rates'!A21</f>
        <v>ART</v>
      </c>
      <c r="B16" s="32" t="str">
        <f>VLOOKUP(A16,'Glossary of Codes'!A:B,2,FALSE)</f>
        <v>Articulated coralline algae</v>
      </c>
      <c r="C16" s="80" t="s">
        <v>218</v>
      </c>
      <c r="D16" s="33">
        <f>SUMIF('Data Entry'!$B$3:$B$151,B16,'Data Entry'!$D$3:$D$151)</f>
        <v>0</v>
      </c>
      <c r="E16" s="52">
        <f>IF($D$84&gt;0,(D16/$D$84)*100,0)</f>
        <v>0</v>
      </c>
      <c r="F16" s="34">
        <f>'Calcification Rates'!F21</f>
        <v>0</v>
      </c>
      <c r="G16" s="34">
        <f t="shared" si="0"/>
        <v>0</v>
      </c>
      <c r="H16" s="41">
        <f>'Site Description'!$B$35</f>
        <v>0</v>
      </c>
      <c r="I16" s="326">
        <f t="shared" si="1"/>
        <v>0</v>
      </c>
      <c r="J16" s="17"/>
      <c r="K16" s="33">
        <f>SUMIF('Data Entry'!$F$3:$F$151,B16,'Data Entry'!$H$3:$H$151)</f>
        <v>0</v>
      </c>
      <c r="L16" s="41">
        <f>IF($K$84&gt;0,(K16/$K$84)*100,0)</f>
        <v>0</v>
      </c>
      <c r="M16" s="34">
        <f>'Calcification Rates'!F21</f>
        <v>0</v>
      </c>
      <c r="N16" s="35">
        <f t="shared" si="11"/>
        <v>0</v>
      </c>
      <c r="O16" s="41">
        <f>'Site Description'!$C$35</f>
        <v>0</v>
      </c>
      <c r="P16" s="326">
        <f t="shared" si="2"/>
        <v>0</v>
      </c>
      <c r="Q16" s="17"/>
      <c r="R16" s="33">
        <f>SUMIF('Data Entry'!$J$3:$J$151,B16,'Data Entry'!$L$3:$L$151)</f>
        <v>0</v>
      </c>
      <c r="S16" s="35">
        <f>IF($R$84&gt;0,(R16/$R$84)*100,0)</f>
        <v>0</v>
      </c>
      <c r="T16" s="34">
        <f>'Calcification Rates'!F21</f>
        <v>0</v>
      </c>
      <c r="U16" s="35">
        <f t="shared" si="3"/>
        <v>0</v>
      </c>
      <c r="V16" s="35">
        <f>'Site Description'!$D$35</f>
        <v>0</v>
      </c>
      <c r="W16" s="326">
        <f t="shared" si="4"/>
        <v>0</v>
      </c>
      <c r="X16" s="17"/>
      <c r="Y16" s="33">
        <f>SUMIF('Data Entry'!$N$3:$N$151,B16,'Data Entry'!$P$3:$P$151)</f>
        <v>0</v>
      </c>
      <c r="Z16" s="35">
        <f>IF($Y$84&gt;0,(Y16/$Y$84)*100,0)</f>
        <v>0</v>
      </c>
      <c r="AA16" s="34">
        <f>'Calcification Rates'!F21</f>
        <v>0</v>
      </c>
      <c r="AB16" s="35">
        <f t="shared" si="5"/>
        <v>0</v>
      </c>
      <c r="AC16" s="35">
        <f>'Site Description'!$E$35</f>
        <v>0</v>
      </c>
      <c r="AD16" s="326">
        <f t="shared" si="6"/>
        <v>0</v>
      </c>
      <c r="AE16" s="17"/>
      <c r="AF16" s="33">
        <f>SUMIF('Data Entry'!$R$3:$R$151,B16,'Data Entry'!$T$3:$T$151)</f>
        <v>0</v>
      </c>
      <c r="AG16" s="35">
        <f>IF($AF$84&gt;0,(AF16/$AF$84)*100,0)</f>
        <v>0</v>
      </c>
      <c r="AH16" s="34">
        <f>'Calcification Rates'!F21</f>
        <v>0</v>
      </c>
      <c r="AI16" s="35">
        <f t="shared" si="7"/>
        <v>0</v>
      </c>
      <c r="AJ16" s="35">
        <f>'Site Description'!$F$35</f>
        <v>0</v>
      </c>
      <c r="AK16" s="326">
        <f t="shared" si="8"/>
        <v>0</v>
      </c>
      <c r="AL16" s="17"/>
      <c r="AM16" s="33">
        <f>SUMIF('Data Entry'!$V$3:$V$151,B16,'Data Entry'!X$3:$X$151)</f>
        <v>0</v>
      </c>
      <c r="AN16" s="40">
        <f>IF($AM$84&gt;0,(AM16/$AM$84)*100,0)</f>
        <v>0</v>
      </c>
      <c r="AO16" s="52">
        <f>'Calcification Rates'!F21</f>
        <v>0</v>
      </c>
      <c r="AP16" s="35">
        <f t="shared" si="9"/>
        <v>0</v>
      </c>
      <c r="AQ16" s="39">
        <f>'Site Description'!$G$35</f>
        <v>0</v>
      </c>
      <c r="AR16" s="326">
        <f t="shared" si="10"/>
        <v>0</v>
      </c>
      <c r="AS16" s="58"/>
      <c r="AT16" s="58"/>
      <c r="AU16" s="58"/>
      <c r="AV16" s="58"/>
      <c r="AW16" s="58"/>
    </row>
    <row r="17" spans="1:49" ht="15.75" thickBot="1">
      <c r="A17" s="26" t="str">
        <f>'Calcification Rates'!A22</f>
        <v>CCA</v>
      </c>
      <c r="B17" s="154" t="str">
        <f>VLOOKUP(A17,'Glossary of Codes'!A:B,2,FALSE)</f>
        <v>Crustose coralline algae</v>
      </c>
      <c r="C17" s="80" t="s">
        <v>217</v>
      </c>
      <c r="D17" s="33">
        <f>SUMIF('Data Entry'!$B$3:$B$151,B17,'Data Entry'!$D$3:$D$151)</f>
        <v>0</v>
      </c>
      <c r="E17" s="52">
        <f>IF($D$84&gt;0,(D17/$D$84)*100,0)</f>
        <v>0</v>
      </c>
      <c r="F17" s="34">
        <f>'Calcification Rates'!F22</f>
        <v>0.1808</v>
      </c>
      <c r="G17" s="34">
        <f t="shared" si="0"/>
        <v>0</v>
      </c>
      <c r="H17" s="41">
        <f>'Site Description'!$B$35</f>
        <v>0</v>
      </c>
      <c r="I17" s="326">
        <f t="shared" si="1"/>
        <v>0</v>
      </c>
      <c r="J17" s="17"/>
      <c r="K17" s="33">
        <f>SUMIF('Data Entry'!$F$3:$F$151,B17,'Data Entry'!$H$3:$H$151)</f>
        <v>0</v>
      </c>
      <c r="L17" s="41">
        <f>IF($K$84&gt;0,(K17/$K$84)*100,0)</f>
        <v>0</v>
      </c>
      <c r="M17" s="34">
        <f>'Calcification Rates'!F22</f>
        <v>0.1808</v>
      </c>
      <c r="N17" s="35">
        <f t="shared" si="11"/>
        <v>0</v>
      </c>
      <c r="O17" s="41">
        <f>'Site Description'!$C$35</f>
        <v>0</v>
      </c>
      <c r="P17" s="326">
        <f t="shared" si="2"/>
        <v>0</v>
      </c>
      <c r="Q17" s="17"/>
      <c r="R17" s="33">
        <f>SUMIF('Data Entry'!$J$3:$J$151,B17,'Data Entry'!$L$3:$L$151)</f>
        <v>0</v>
      </c>
      <c r="S17" s="35">
        <f>IF($R$84&gt;0,(R17/$R$84)*100,0)</f>
        <v>0</v>
      </c>
      <c r="T17" s="34">
        <f>'Calcification Rates'!F22</f>
        <v>0.1808</v>
      </c>
      <c r="U17" s="35">
        <f t="shared" si="3"/>
        <v>0</v>
      </c>
      <c r="V17" s="35">
        <f>'Site Description'!$D$35</f>
        <v>0</v>
      </c>
      <c r="W17" s="326">
        <f t="shared" si="4"/>
        <v>0</v>
      </c>
      <c r="X17" s="17"/>
      <c r="Y17" s="33">
        <f>SUMIF('Data Entry'!$N$3:$N$151,B17,'Data Entry'!$P$3:$P$151)</f>
        <v>0</v>
      </c>
      <c r="Z17" s="35">
        <f>IF($Y$84&gt;0,(Y17/$Y$84)*100,0)</f>
        <v>0</v>
      </c>
      <c r="AA17" s="34">
        <f>'Calcification Rates'!F22</f>
        <v>0.1808</v>
      </c>
      <c r="AB17" s="35">
        <f t="shared" si="5"/>
        <v>0</v>
      </c>
      <c r="AC17" s="35">
        <f>'Site Description'!$E$35</f>
        <v>0</v>
      </c>
      <c r="AD17" s="326">
        <f t="shared" si="6"/>
        <v>0</v>
      </c>
      <c r="AE17" s="17"/>
      <c r="AF17" s="33">
        <f>SUMIF('Data Entry'!$R$3:$R$151,B17,'Data Entry'!$T$3:$T$151)</f>
        <v>0</v>
      </c>
      <c r="AG17" s="35">
        <f>IF($AF$84&gt;0,(AF17/$AF$84)*100,0)</f>
        <v>0</v>
      </c>
      <c r="AH17" s="34">
        <f>'Calcification Rates'!F22</f>
        <v>0.1808</v>
      </c>
      <c r="AI17" s="35">
        <f t="shared" si="7"/>
        <v>0</v>
      </c>
      <c r="AJ17" s="35">
        <f>'Site Description'!$F$35</f>
        <v>0</v>
      </c>
      <c r="AK17" s="326">
        <f t="shared" si="8"/>
        <v>0</v>
      </c>
      <c r="AL17" s="17"/>
      <c r="AM17" s="33">
        <f>SUMIF('Data Entry'!$V$3:$V$151,B17,'Data Entry'!X$3:$X$151)</f>
        <v>0</v>
      </c>
      <c r="AN17" s="40">
        <f>IF($AM$84&gt;0,(AM17/$AM$84)*100,0)</f>
        <v>0</v>
      </c>
      <c r="AO17" s="52">
        <f>'Calcification Rates'!F22</f>
        <v>0.1808</v>
      </c>
      <c r="AP17" s="35">
        <f t="shared" si="9"/>
        <v>0</v>
      </c>
      <c r="AQ17" s="39">
        <f>'Site Description'!$G$35</f>
        <v>0</v>
      </c>
      <c r="AR17" s="326">
        <f t="shared" si="10"/>
        <v>0</v>
      </c>
      <c r="AS17" s="58"/>
      <c r="AT17" s="58"/>
      <c r="AU17" s="58"/>
      <c r="AV17" s="58"/>
      <c r="AW17" s="58"/>
    </row>
    <row r="18" spans="1:49" ht="15.75" thickBot="1">
      <c r="A18" s="26" t="str">
        <f>'Calcification Rates'!A23</f>
        <v>CON</v>
      </c>
      <c r="B18" s="32" t="str">
        <f>VLOOKUP(A18,'Glossary of Codes'!A:B,2,FALSE)</f>
        <v>Colpophyllia natans</v>
      </c>
      <c r="C18" s="80" t="s">
        <v>183</v>
      </c>
      <c r="D18" s="33">
        <f>SUMIF('Data Entry'!$B$3:$B$151,B18,'Data Entry'!$D$3:$D$151)</f>
        <v>0</v>
      </c>
      <c r="E18" s="52">
        <f>IF($D$84&gt;0,(D18/$D$84)*100,0)</f>
        <v>0</v>
      </c>
      <c r="F18" s="34">
        <f>'Calcification Rates'!F23</f>
        <v>7.71255</v>
      </c>
      <c r="G18" s="34">
        <f>F18*(E18/100)</f>
        <v>0</v>
      </c>
      <c r="H18" s="41">
        <f>'Site Description'!$B$35</f>
        <v>0</v>
      </c>
      <c r="I18" s="326">
        <f>G18*H18</f>
        <v>0</v>
      </c>
      <c r="J18" s="17"/>
      <c r="K18" s="33">
        <f>SUMIF('Data Entry'!$F$3:$F$151,B18,'Data Entry'!$H$3:$H$151)</f>
        <v>0</v>
      </c>
      <c r="L18" s="41">
        <f>IF($K$84&gt;0,(K18/$K$84)*100,0)</f>
        <v>0</v>
      </c>
      <c r="M18" s="34">
        <f>'Calcification Rates'!F23</f>
        <v>7.71255</v>
      </c>
      <c r="N18" s="35">
        <f>M18*(L18/100)</f>
        <v>0</v>
      </c>
      <c r="O18" s="41">
        <f>'Site Description'!$C$35</f>
        <v>0</v>
      </c>
      <c r="P18" s="326">
        <f>N18*O18</f>
        <v>0</v>
      </c>
      <c r="Q18" s="17"/>
      <c r="R18" s="33">
        <f>SUMIF('Data Entry'!$J$3:$J$151,B18,'Data Entry'!$L$3:$L$151)</f>
        <v>0</v>
      </c>
      <c r="S18" s="35">
        <f>IF($R$84&gt;0,(R18/$R$84)*100,0)</f>
        <v>0</v>
      </c>
      <c r="T18" s="34">
        <f>'Calcification Rates'!F23</f>
        <v>7.71255</v>
      </c>
      <c r="U18" s="35">
        <f>T18*(S18/100)</f>
        <v>0</v>
      </c>
      <c r="V18" s="35">
        <f>'Site Description'!$D$35</f>
        <v>0</v>
      </c>
      <c r="W18" s="326">
        <f>U18*V18</f>
        <v>0</v>
      </c>
      <c r="X18" s="17"/>
      <c r="Y18" s="33">
        <f>SUMIF('Data Entry'!$N$3:$N$151,B18,'Data Entry'!$P$3:$P$151)</f>
        <v>0</v>
      </c>
      <c r="Z18" s="35">
        <f>IF($Y$84&gt;0,(Y18/$Y$84)*100,0)</f>
        <v>0</v>
      </c>
      <c r="AA18" s="34">
        <f>'Calcification Rates'!F23</f>
        <v>7.71255</v>
      </c>
      <c r="AB18" s="35">
        <f>AA18*(Z18/100)</f>
        <v>0</v>
      </c>
      <c r="AC18" s="35">
        <f>'Site Description'!$E$35</f>
        <v>0</v>
      </c>
      <c r="AD18" s="326">
        <f>AB18*AC18</f>
        <v>0</v>
      </c>
      <c r="AE18" s="17"/>
      <c r="AF18" s="33">
        <f>SUMIF('Data Entry'!$R$3:$R$151,B18,'Data Entry'!$T$3:$T$151)</f>
        <v>0</v>
      </c>
      <c r="AG18" s="35">
        <f>IF($AF$84&gt;0,(AF18/$AF$84)*100,0)</f>
        <v>0</v>
      </c>
      <c r="AH18" s="34">
        <f>'Calcification Rates'!F23</f>
        <v>7.71255</v>
      </c>
      <c r="AI18" s="35">
        <f>AH18*(AG18/100)</f>
        <v>0</v>
      </c>
      <c r="AJ18" s="35">
        <f>'Site Description'!$F$35</f>
        <v>0</v>
      </c>
      <c r="AK18" s="326">
        <f>AI18*AJ18</f>
        <v>0</v>
      </c>
      <c r="AL18" s="17"/>
      <c r="AM18" s="33">
        <f>SUMIF('Data Entry'!$V$3:$V$151,B18,'Data Entry'!X$3:$X$151)</f>
        <v>0</v>
      </c>
      <c r="AN18" s="40">
        <f>IF($AM$84&gt;0,(AM18/$AM$84)*100,0)</f>
        <v>0</v>
      </c>
      <c r="AO18" s="52">
        <f>'Calcification Rates'!F23</f>
        <v>7.71255</v>
      </c>
      <c r="AP18" s="35">
        <f>AO18*(AN18/100)</f>
        <v>0</v>
      </c>
      <c r="AQ18" s="39">
        <f>'Site Description'!$G$35</f>
        <v>0</v>
      </c>
      <c r="AR18" s="326">
        <f>AP18*AQ18</f>
        <v>0</v>
      </c>
      <c r="AS18" s="58"/>
      <c r="AT18" s="58"/>
      <c r="AU18" s="58"/>
      <c r="AV18" s="58"/>
      <c r="AW18" s="58"/>
    </row>
    <row r="19" spans="1:49" ht="15.75" thickBot="1">
      <c r="A19" s="26" t="str">
        <f>'Calcification Rates'!A24</f>
        <v>CY</v>
      </c>
      <c r="B19" s="154" t="str">
        <f>VLOOKUP(A19,'Glossary of Codes'!A:B,2,FALSE)</f>
        <v>Cyanobacteria</v>
      </c>
      <c r="C19" s="80" t="s">
        <v>184</v>
      </c>
      <c r="D19" s="33">
        <f>SUMIF('Data Entry'!$B$3:$B$151,B19,'Data Entry'!$D$3:$D$151)</f>
        <v>0</v>
      </c>
      <c r="E19" s="52">
        <f>IF($D$84&gt;0,(D19/$D$84)*100,0)</f>
        <v>0</v>
      </c>
      <c r="F19" s="34">
        <f>'Calcification Rates'!F24</f>
        <v>0</v>
      </c>
      <c r="G19" s="34">
        <f t="shared" si="0"/>
        <v>0</v>
      </c>
      <c r="H19" s="41">
        <f>'Site Description'!$B$35</f>
        <v>0</v>
      </c>
      <c r="I19" s="326">
        <f t="shared" si="1"/>
        <v>0</v>
      </c>
      <c r="J19" s="17"/>
      <c r="K19" s="33">
        <f>SUMIF('Data Entry'!$F$3:$F$151,B19,'Data Entry'!$H$3:$H$151)</f>
        <v>0</v>
      </c>
      <c r="L19" s="41">
        <f>IF($K$84&gt;0,(K19/$K$84)*100,0)</f>
        <v>0</v>
      </c>
      <c r="M19" s="34">
        <f>'Calcification Rates'!F24</f>
        <v>0</v>
      </c>
      <c r="N19" s="35">
        <f t="shared" si="11"/>
        <v>0</v>
      </c>
      <c r="O19" s="41">
        <f>'Site Description'!$C$35</f>
        <v>0</v>
      </c>
      <c r="P19" s="326">
        <f t="shared" si="2"/>
        <v>0</v>
      </c>
      <c r="Q19" s="17"/>
      <c r="R19" s="33">
        <f>SUMIF('Data Entry'!$J$3:$J$151,B19,'Data Entry'!$L$3:$L$151)</f>
        <v>0</v>
      </c>
      <c r="S19" s="35">
        <f>IF($R$84&gt;0,(R19/$R$84)*100,0)</f>
        <v>0</v>
      </c>
      <c r="T19" s="34">
        <f>'Calcification Rates'!F24</f>
        <v>0</v>
      </c>
      <c r="U19" s="35">
        <f t="shared" si="3"/>
        <v>0</v>
      </c>
      <c r="V19" s="35">
        <f>'Site Description'!$D$35</f>
        <v>0</v>
      </c>
      <c r="W19" s="326">
        <f t="shared" si="4"/>
        <v>0</v>
      </c>
      <c r="X19" s="17"/>
      <c r="Y19" s="33">
        <f>SUMIF('Data Entry'!$N$3:$N$151,B19,'Data Entry'!$P$3:$P$151)</f>
        <v>0</v>
      </c>
      <c r="Z19" s="35">
        <f>IF($Y$84&gt;0,(Y19/$Y$84)*100,0)</f>
        <v>0</v>
      </c>
      <c r="AA19" s="34">
        <f>'Calcification Rates'!F24</f>
        <v>0</v>
      </c>
      <c r="AB19" s="35">
        <f t="shared" si="5"/>
        <v>0</v>
      </c>
      <c r="AC19" s="35">
        <f>'Site Description'!$E$35</f>
        <v>0</v>
      </c>
      <c r="AD19" s="326">
        <f t="shared" si="6"/>
        <v>0</v>
      </c>
      <c r="AE19" s="17"/>
      <c r="AF19" s="33">
        <f>SUMIF('Data Entry'!$R$3:$R$151,B19,'Data Entry'!$T$3:$T$151)</f>
        <v>0</v>
      </c>
      <c r="AG19" s="35">
        <f>IF($AF$84&gt;0,(AF19/$AF$84)*100,0)</f>
        <v>0</v>
      </c>
      <c r="AH19" s="34">
        <f>'Calcification Rates'!F24</f>
        <v>0</v>
      </c>
      <c r="AI19" s="35">
        <f t="shared" si="7"/>
        <v>0</v>
      </c>
      <c r="AJ19" s="35">
        <f>'Site Description'!$F$35</f>
        <v>0</v>
      </c>
      <c r="AK19" s="326">
        <f t="shared" si="8"/>
        <v>0</v>
      </c>
      <c r="AL19" s="17"/>
      <c r="AM19" s="33">
        <f>SUMIF('Data Entry'!$V$3:$V$151,B19,'Data Entry'!X$3:$X$151)</f>
        <v>0</v>
      </c>
      <c r="AN19" s="40">
        <f>IF($AM$84&gt;0,(AM19/$AM$84)*100,0)</f>
        <v>0</v>
      </c>
      <c r="AO19" s="52">
        <f>'Calcification Rates'!F24</f>
        <v>0</v>
      </c>
      <c r="AP19" s="35">
        <f t="shared" si="9"/>
        <v>0</v>
      </c>
      <c r="AQ19" s="39">
        <f>'Site Description'!$G$35</f>
        <v>0</v>
      </c>
      <c r="AR19" s="326">
        <f t="shared" si="10"/>
        <v>0</v>
      </c>
      <c r="AS19" s="58"/>
      <c r="AT19" s="58"/>
      <c r="AU19" s="58"/>
      <c r="AV19" s="58"/>
      <c r="AW19" s="58"/>
    </row>
    <row r="20" spans="1:49" ht="15.75" thickBot="1">
      <c r="A20" s="26" t="str">
        <f>'Calcification Rates'!A25</f>
        <v>DC</v>
      </c>
      <c r="B20" s="154" t="str">
        <f>VLOOKUP(A20,'Glossary of Codes'!A:B,2,FALSE)</f>
        <v>Dead Coral</v>
      </c>
      <c r="C20" s="80" t="s">
        <v>187</v>
      </c>
      <c r="D20" s="33">
        <f>SUMIF('Data Entry'!$B$3:$B$151,B20,'Data Entry'!$D$3:$D$151)</f>
        <v>0</v>
      </c>
      <c r="E20" s="52">
        <f>IF($D$84&gt;0,(D20/$D$84)*100,0)</f>
        <v>0</v>
      </c>
      <c r="F20" s="34">
        <f>'Calcification Rates'!F25</f>
        <v>0</v>
      </c>
      <c r="G20" s="34">
        <f t="shared" si="0"/>
        <v>0</v>
      </c>
      <c r="H20" s="41">
        <f>'Site Description'!$B$35</f>
        <v>0</v>
      </c>
      <c r="I20" s="326">
        <f t="shared" si="1"/>
        <v>0</v>
      </c>
      <c r="J20" s="17"/>
      <c r="K20" s="33">
        <f>SUMIF('Data Entry'!$F$3:$F$151,B20,'Data Entry'!$H$3:$H$151)</f>
        <v>0</v>
      </c>
      <c r="L20" s="41">
        <f>IF($K$84&gt;0,(K20/$K$84)*100,0)</f>
        <v>0</v>
      </c>
      <c r="M20" s="34">
        <f>'Calcification Rates'!F25</f>
        <v>0</v>
      </c>
      <c r="N20" s="35">
        <f t="shared" si="11"/>
        <v>0</v>
      </c>
      <c r="O20" s="41">
        <f>'Site Description'!$C$35</f>
        <v>0</v>
      </c>
      <c r="P20" s="326">
        <f t="shared" si="2"/>
        <v>0</v>
      </c>
      <c r="Q20" s="17"/>
      <c r="R20" s="33">
        <f>SUMIF('Data Entry'!$J$3:$J$151,B20,'Data Entry'!$L$3:$L$151)</f>
        <v>0</v>
      </c>
      <c r="S20" s="35">
        <f>IF($R$84&gt;0,(R20/$R$84)*100,0)</f>
        <v>0</v>
      </c>
      <c r="T20" s="34">
        <f>'Calcification Rates'!F25</f>
        <v>0</v>
      </c>
      <c r="U20" s="35">
        <f t="shared" si="3"/>
        <v>0</v>
      </c>
      <c r="V20" s="35">
        <f>'Site Description'!$D$35</f>
        <v>0</v>
      </c>
      <c r="W20" s="326">
        <f t="shared" si="4"/>
        <v>0</v>
      </c>
      <c r="X20" s="17"/>
      <c r="Y20" s="33">
        <f>SUMIF('Data Entry'!$N$3:$N$151,B20,'Data Entry'!$P$3:$P$151)</f>
        <v>0</v>
      </c>
      <c r="Z20" s="35">
        <f>IF($Y$84&gt;0,(Y20/$Y$84)*100,0)</f>
        <v>0</v>
      </c>
      <c r="AA20" s="34">
        <f>'Calcification Rates'!F25</f>
        <v>0</v>
      </c>
      <c r="AB20" s="35">
        <f t="shared" si="5"/>
        <v>0</v>
      </c>
      <c r="AC20" s="35">
        <f>'Site Description'!$E$35</f>
        <v>0</v>
      </c>
      <c r="AD20" s="326">
        <f t="shared" si="6"/>
        <v>0</v>
      </c>
      <c r="AE20" s="17"/>
      <c r="AF20" s="33">
        <f>SUMIF('Data Entry'!$R$3:$R$151,B20,'Data Entry'!$T$3:$T$151)</f>
        <v>0</v>
      </c>
      <c r="AG20" s="35">
        <f>IF($AF$84&gt;0,(AF20/$AF$84)*100,0)</f>
        <v>0</v>
      </c>
      <c r="AH20" s="34">
        <f>'Calcification Rates'!F25</f>
        <v>0</v>
      </c>
      <c r="AI20" s="35">
        <f t="shared" si="7"/>
        <v>0</v>
      </c>
      <c r="AJ20" s="35">
        <f>'Site Description'!$F$35</f>
        <v>0</v>
      </c>
      <c r="AK20" s="326">
        <f t="shared" si="8"/>
        <v>0</v>
      </c>
      <c r="AL20" s="17"/>
      <c r="AM20" s="33">
        <f>SUMIF('Data Entry'!$V$3:$V$151,B20,'Data Entry'!X$3:$X$151)</f>
        <v>0</v>
      </c>
      <c r="AN20" s="40">
        <f>IF($AM$84&gt;0,(AM20/$AM$84)*100,0)</f>
        <v>0</v>
      </c>
      <c r="AO20" s="52">
        <f>'Calcification Rates'!F25</f>
        <v>0</v>
      </c>
      <c r="AP20" s="35">
        <f t="shared" si="9"/>
        <v>0</v>
      </c>
      <c r="AQ20" s="39">
        <f>'Site Description'!$G$35</f>
        <v>0</v>
      </c>
      <c r="AR20" s="326">
        <f t="shared" si="10"/>
        <v>0</v>
      </c>
      <c r="AS20" s="58"/>
      <c r="AT20" s="58"/>
      <c r="AU20" s="58"/>
      <c r="AV20" s="58"/>
      <c r="AW20" s="58"/>
    </row>
    <row r="21" spans="1:49" ht="15.75" thickBot="1">
      <c r="A21" s="26" t="str">
        <f>'Calcification Rates'!A26</f>
        <v>DCS</v>
      </c>
      <c r="B21" s="32" t="str">
        <f>VLOOKUP(A21,'Glossary of Codes'!A:B,2,FALSE)</f>
        <v>Dichoenia stokesii</v>
      </c>
      <c r="C21" s="80" t="s">
        <v>183</v>
      </c>
      <c r="D21" s="33">
        <f>SUMIF('Data Entry'!$B$3:$B$151,B21,'Data Entry'!$D$3:$D$151)</f>
        <v>0</v>
      </c>
      <c r="E21" s="52">
        <f>IF($D$84&gt;0,(D21/$D$84)*100,0)</f>
        <v>0</v>
      </c>
      <c r="F21" s="34">
        <f>'Calcification Rates'!F26</f>
        <v>14.283</v>
      </c>
      <c r="G21" s="34">
        <f t="shared" si="0"/>
        <v>0</v>
      </c>
      <c r="H21" s="41">
        <f>'Site Description'!$B$35</f>
        <v>0</v>
      </c>
      <c r="I21" s="326">
        <f t="shared" si="1"/>
        <v>0</v>
      </c>
      <c r="J21" s="17"/>
      <c r="K21" s="33">
        <f>SUMIF('Data Entry'!$F$3:$F$151,B21,'Data Entry'!$H$3:$H$151)</f>
        <v>0</v>
      </c>
      <c r="L21" s="41">
        <f>IF($K$84&gt;0,(K21/$K$84)*100,0)</f>
        <v>0</v>
      </c>
      <c r="M21" s="34">
        <f>'Calcification Rates'!F26</f>
        <v>14.283</v>
      </c>
      <c r="N21" s="35">
        <f t="shared" si="11"/>
        <v>0</v>
      </c>
      <c r="O21" s="41">
        <f>'Site Description'!$C$35</f>
        <v>0</v>
      </c>
      <c r="P21" s="326">
        <f t="shared" si="2"/>
        <v>0</v>
      </c>
      <c r="Q21" s="17"/>
      <c r="R21" s="33">
        <f>SUMIF('Data Entry'!$J$3:$J$151,B21,'Data Entry'!$L$3:$L$151)</f>
        <v>0</v>
      </c>
      <c r="S21" s="35">
        <f>IF($R$84&gt;0,(R21/$R$84)*100,0)</f>
        <v>0</v>
      </c>
      <c r="T21" s="34">
        <f>'Calcification Rates'!F26</f>
        <v>14.283</v>
      </c>
      <c r="U21" s="35">
        <f t="shared" si="3"/>
        <v>0</v>
      </c>
      <c r="V21" s="35">
        <f>'Site Description'!$D$35</f>
        <v>0</v>
      </c>
      <c r="W21" s="326">
        <f t="shared" si="4"/>
        <v>0</v>
      </c>
      <c r="X21" s="17"/>
      <c r="Y21" s="33">
        <f>SUMIF('Data Entry'!$N$3:$N$151,B21,'Data Entry'!$P$3:$P$151)</f>
        <v>0</v>
      </c>
      <c r="Z21" s="35">
        <f>IF($Y$84&gt;0,(Y21/$Y$84)*100,0)</f>
        <v>0</v>
      </c>
      <c r="AA21" s="34">
        <f>'Calcification Rates'!F26</f>
        <v>14.283</v>
      </c>
      <c r="AB21" s="35">
        <f t="shared" si="5"/>
        <v>0</v>
      </c>
      <c r="AC21" s="35">
        <f>'Site Description'!$E$35</f>
        <v>0</v>
      </c>
      <c r="AD21" s="326">
        <f t="shared" si="6"/>
        <v>0</v>
      </c>
      <c r="AE21" s="17"/>
      <c r="AF21" s="33">
        <f>SUMIF('Data Entry'!$R$3:$R$151,B21,'Data Entry'!$T$3:$T$151)</f>
        <v>0</v>
      </c>
      <c r="AG21" s="35">
        <f>IF($AF$84&gt;0,(AF21/$AF$84)*100,0)</f>
        <v>0</v>
      </c>
      <c r="AH21" s="34">
        <f>'Calcification Rates'!F26</f>
        <v>14.283</v>
      </c>
      <c r="AI21" s="35">
        <f t="shared" si="7"/>
        <v>0</v>
      </c>
      <c r="AJ21" s="35">
        <f>'Site Description'!$F$35</f>
        <v>0</v>
      </c>
      <c r="AK21" s="326">
        <f t="shared" si="8"/>
        <v>0</v>
      </c>
      <c r="AL21" s="17"/>
      <c r="AM21" s="33">
        <f>SUMIF('Data Entry'!$V$3:$V$151,B21,'Data Entry'!X$3:$X$151)</f>
        <v>0</v>
      </c>
      <c r="AN21" s="40">
        <f>IF($AM$84&gt;0,(AM21/$AM$84)*100,0)</f>
        <v>0</v>
      </c>
      <c r="AO21" s="52">
        <f>'Calcification Rates'!F26</f>
        <v>14.283</v>
      </c>
      <c r="AP21" s="35">
        <f t="shared" si="9"/>
        <v>0</v>
      </c>
      <c r="AQ21" s="39">
        <f>'Site Description'!$G$35</f>
        <v>0</v>
      </c>
      <c r="AR21" s="326">
        <f t="shared" si="10"/>
        <v>0</v>
      </c>
      <c r="AS21" s="58"/>
      <c r="AT21" s="58"/>
      <c r="AU21" s="58"/>
      <c r="AV21" s="58"/>
      <c r="AW21" s="58"/>
    </row>
    <row r="22" spans="1:49" ht="15.75" thickBot="1">
      <c r="A22" s="26" t="str">
        <f>'Calcification Rates'!A27</f>
        <v>DI</v>
      </c>
      <c r="B22" s="32" t="str">
        <f>VLOOKUP(A22,'Glossary of Codes'!A:B,2,FALSE)</f>
        <v>Diploria spp.</v>
      </c>
      <c r="C22" s="80" t="s">
        <v>183</v>
      </c>
      <c r="D22" s="33">
        <f>SUMIF('Data Entry'!$B$3:$B$151,B22,'Data Entry'!$D$3:$D$151)</f>
        <v>0</v>
      </c>
      <c r="E22" s="52">
        <f>IF($D$84&gt;0,(D22/$D$84)*100,0)</f>
        <v>0</v>
      </c>
      <c r="F22" s="34">
        <f>'Calcification Rates'!F27</f>
        <v>4.872</v>
      </c>
      <c r="G22" s="34">
        <f t="shared" si="0"/>
        <v>0</v>
      </c>
      <c r="H22" s="41">
        <f>'Site Description'!$B$35</f>
        <v>0</v>
      </c>
      <c r="I22" s="326">
        <f t="shared" si="1"/>
        <v>0</v>
      </c>
      <c r="J22" s="17"/>
      <c r="K22" s="33">
        <f>SUMIF('Data Entry'!$F$3:$F$151,B22,'Data Entry'!$H$3:$H$151)</f>
        <v>0</v>
      </c>
      <c r="L22" s="41">
        <f>IF($K$84&gt;0,(K22/$K$84)*100,0)</f>
        <v>0</v>
      </c>
      <c r="M22" s="34">
        <f>'Calcification Rates'!F27</f>
        <v>4.872</v>
      </c>
      <c r="N22" s="35">
        <f t="shared" si="11"/>
        <v>0</v>
      </c>
      <c r="O22" s="41">
        <f>'Site Description'!$C$35</f>
        <v>0</v>
      </c>
      <c r="P22" s="326">
        <f t="shared" si="2"/>
        <v>0</v>
      </c>
      <c r="Q22" s="17"/>
      <c r="R22" s="33">
        <f>SUMIF('Data Entry'!$J$3:$J$151,B22,'Data Entry'!$L$3:$L$151)</f>
        <v>0</v>
      </c>
      <c r="S22" s="35">
        <f>IF($R$84&gt;0,(R22/$R$84)*100,0)</f>
        <v>0</v>
      </c>
      <c r="T22" s="34">
        <f>'Calcification Rates'!F27</f>
        <v>4.872</v>
      </c>
      <c r="U22" s="35">
        <f t="shared" si="3"/>
        <v>0</v>
      </c>
      <c r="V22" s="35">
        <f>'Site Description'!$D$35</f>
        <v>0</v>
      </c>
      <c r="W22" s="326">
        <f t="shared" si="4"/>
        <v>0</v>
      </c>
      <c r="X22" s="17"/>
      <c r="Y22" s="33">
        <f>SUMIF('Data Entry'!$N$3:$N$151,B22,'Data Entry'!$P$3:$P$151)</f>
        <v>0</v>
      </c>
      <c r="Z22" s="35">
        <f>IF($Y$84&gt;0,(Y22/$Y$84)*100,0)</f>
        <v>0</v>
      </c>
      <c r="AA22" s="34">
        <f>'Calcification Rates'!F27</f>
        <v>4.872</v>
      </c>
      <c r="AB22" s="35">
        <f t="shared" si="5"/>
        <v>0</v>
      </c>
      <c r="AC22" s="35">
        <f>'Site Description'!$E$35</f>
        <v>0</v>
      </c>
      <c r="AD22" s="326">
        <f t="shared" si="6"/>
        <v>0</v>
      </c>
      <c r="AE22" s="17"/>
      <c r="AF22" s="33">
        <f>SUMIF('Data Entry'!$R$3:$R$151,B22,'Data Entry'!$T$3:$T$151)</f>
        <v>0</v>
      </c>
      <c r="AG22" s="35">
        <f>IF($AF$84&gt;0,(AF22/$AF$84)*100,0)</f>
        <v>0</v>
      </c>
      <c r="AH22" s="34">
        <f>'Calcification Rates'!F27</f>
        <v>4.872</v>
      </c>
      <c r="AI22" s="35">
        <f t="shared" si="7"/>
        <v>0</v>
      </c>
      <c r="AJ22" s="35">
        <f>'Site Description'!$F$35</f>
        <v>0</v>
      </c>
      <c r="AK22" s="326">
        <f t="shared" si="8"/>
        <v>0</v>
      </c>
      <c r="AL22" s="17"/>
      <c r="AM22" s="33">
        <f>SUMIF('Data Entry'!$V$3:$V$151,B22,'Data Entry'!X$3:$X$151)</f>
        <v>0</v>
      </c>
      <c r="AN22" s="40">
        <f>IF($AM$84&gt;0,(AM22/$AM$84)*100,0)</f>
        <v>0</v>
      </c>
      <c r="AO22" s="52">
        <f>'Calcification Rates'!F27</f>
        <v>4.872</v>
      </c>
      <c r="AP22" s="35">
        <f t="shared" si="9"/>
        <v>0</v>
      </c>
      <c r="AQ22" s="39">
        <f>'Site Description'!$G$35</f>
        <v>0</v>
      </c>
      <c r="AR22" s="326">
        <f t="shared" si="10"/>
        <v>0</v>
      </c>
      <c r="AS22" s="58"/>
      <c r="AT22" s="58"/>
      <c r="AU22" s="58"/>
      <c r="AV22" s="58"/>
      <c r="AW22" s="58"/>
    </row>
    <row r="23" spans="1:49" ht="15.75" thickBot="1">
      <c r="A23" s="26" t="str">
        <f>'Calcification Rates'!A28</f>
        <v>DIC</v>
      </c>
      <c r="B23" s="32" t="str">
        <f>VLOOKUP(A23,'Glossary of Codes'!A:B,2,FALSE)</f>
        <v>Diploria clivosa</v>
      </c>
      <c r="C23" s="80" t="s">
        <v>183</v>
      </c>
      <c r="D23" s="33">
        <f>SUMIF('Data Entry'!$B$3:$B$151,B23,'Data Entry'!$D$3:$D$151)</f>
        <v>0</v>
      </c>
      <c r="E23" s="52">
        <f>IF($D$84&gt;0,(D23/$D$84)*100,0)</f>
        <v>0</v>
      </c>
      <c r="F23" s="34">
        <f>'Calcification Rates'!F28</f>
        <v>4.872</v>
      </c>
      <c r="G23" s="34">
        <f t="shared" si="0"/>
        <v>0</v>
      </c>
      <c r="H23" s="41">
        <f>'Site Description'!$B$35</f>
        <v>0</v>
      </c>
      <c r="I23" s="326">
        <f t="shared" si="1"/>
        <v>0</v>
      </c>
      <c r="J23" s="17"/>
      <c r="K23" s="33">
        <f>SUMIF('Data Entry'!$F$3:$F$151,B23,'Data Entry'!$H$3:$H$151)</f>
        <v>0</v>
      </c>
      <c r="L23" s="41">
        <f>IF($K$84&gt;0,(K23/$K$84)*100,0)</f>
        <v>0</v>
      </c>
      <c r="M23" s="34">
        <f>'Calcification Rates'!F28</f>
        <v>4.872</v>
      </c>
      <c r="N23" s="35">
        <f t="shared" si="11"/>
        <v>0</v>
      </c>
      <c r="O23" s="41">
        <f>'Site Description'!$C$35</f>
        <v>0</v>
      </c>
      <c r="P23" s="326">
        <f t="shared" si="2"/>
        <v>0</v>
      </c>
      <c r="Q23" s="17"/>
      <c r="R23" s="33">
        <f>SUMIF('Data Entry'!$J$3:$J$151,B23,'Data Entry'!$L$3:$L$151)</f>
        <v>0</v>
      </c>
      <c r="S23" s="35">
        <f>IF($R$84&gt;0,(R23/$R$84)*100,0)</f>
        <v>0</v>
      </c>
      <c r="T23" s="34">
        <f>'Calcification Rates'!F28</f>
        <v>4.872</v>
      </c>
      <c r="U23" s="35">
        <f t="shared" si="3"/>
        <v>0</v>
      </c>
      <c r="V23" s="35">
        <f>'Site Description'!$D$35</f>
        <v>0</v>
      </c>
      <c r="W23" s="326">
        <f t="shared" si="4"/>
        <v>0</v>
      </c>
      <c r="X23" s="17"/>
      <c r="Y23" s="33">
        <f>SUMIF('Data Entry'!$N$3:$N$151,B23,'Data Entry'!$P$3:$P$151)</f>
        <v>0</v>
      </c>
      <c r="Z23" s="35">
        <f>IF($Y$84&gt;0,(Y23/$Y$84)*100,0)</f>
        <v>0</v>
      </c>
      <c r="AA23" s="34">
        <f>'Calcification Rates'!F28</f>
        <v>4.872</v>
      </c>
      <c r="AB23" s="35">
        <f t="shared" si="5"/>
        <v>0</v>
      </c>
      <c r="AC23" s="35">
        <f>'Site Description'!$E$35</f>
        <v>0</v>
      </c>
      <c r="AD23" s="326">
        <f t="shared" si="6"/>
        <v>0</v>
      </c>
      <c r="AE23" s="17"/>
      <c r="AF23" s="33">
        <f>SUMIF('Data Entry'!$R$3:$R$151,B23,'Data Entry'!$T$3:$T$151)</f>
        <v>0</v>
      </c>
      <c r="AG23" s="35">
        <f>IF($AF$84&gt;0,(AF23/$AF$84)*100,0)</f>
        <v>0</v>
      </c>
      <c r="AH23" s="34">
        <f>'Calcification Rates'!F28</f>
        <v>4.872</v>
      </c>
      <c r="AI23" s="35">
        <f t="shared" si="7"/>
        <v>0</v>
      </c>
      <c r="AJ23" s="35">
        <f>'Site Description'!$F$35</f>
        <v>0</v>
      </c>
      <c r="AK23" s="326">
        <f t="shared" si="8"/>
        <v>0</v>
      </c>
      <c r="AL23" s="17"/>
      <c r="AM23" s="33">
        <f>SUMIF('Data Entry'!$V$3:$V$151,B23,'Data Entry'!X$3:$X$151)</f>
        <v>0</v>
      </c>
      <c r="AN23" s="40">
        <f>IF($AM$84&gt;0,(AM23/$AM$84)*100,0)</f>
        <v>0</v>
      </c>
      <c r="AO23" s="52">
        <f>'Calcification Rates'!F28</f>
        <v>4.872</v>
      </c>
      <c r="AP23" s="35">
        <f t="shared" si="9"/>
        <v>0</v>
      </c>
      <c r="AQ23" s="39">
        <f>'Site Description'!$G$35</f>
        <v>0</v>
      </c>
      <c r="AR23" s="326">
        <f t="shared" si="10"/>
        <v>0</v>
      </c>
      <c r="AS23" s="58"/>
      <c r="AT23" s="58"/>
      <c r="AU23" s="58"/>
      <c r="AV23" s="58"/>
      <c r="AW23" s="58"/>
    </row>
    <row r="24" spans="1:49" ht="15.75" thickBot="1">
      <c r="A24" s="26" t="str">
        <f>'Calcification Rates'!A29</f>
        <v>DIL</v>
      </c>
      <c r="B24" s="32" t="str">
        <f>VLOOKUP(A24,'Glossary of Codes'!A:B,2,FALSE)</f>
        <v>Diploria labyrinthiformis</v>
      </c>
      <c r="C24" s="80" t="s">
        <v>183</v>
      </c>
      <c r="D24" s="33">
        <f>SUMIF('Data Entry'!$B$3:$B$151,B24,'Data Entry'!$D$3:$D$151)</f>
        <v>0</v>
      </c>
      <c r="E24" s="52">
        <f>IF($D$84&gt;0,(D24/$D$84)*100,0)</f>
        <v>0</v>
      </c>
      <c r="F24" s="34">
        <f>'Calcification Rates'!F29</f>
        <v>4.08</v>
      </c>
      <c r="G24" s="34">
        <f t="shared" si="0"/>
        <v>0</v>
      </c>
      <c r="H24" s="41">
        <f>'Site Description'!$B$35</f>
        <v>0</v>
      </c>
      <c r="I24" s="326">
        <f t="shared" si="1"/>
        <v>0</v>
      </c>
      <c r="J24" s="17"/>
      <c r="K24" s="33">
        <f>SUMIF('Data Entry'!$F$3:$F$151,B24,'Data Entry'!$H$3:$H$151)</f>
        <v>0</v>
      </c>
      <c r="L24" s="41">
        <f>IF($K$84&gt;0,(K24/$K$84)*100,0)</f>
        <v>0</v>
      </c>
      <c r="M24" s="34">
        <f>'Calcification Rates'!F29</f>
        <v>4.08</v>
      </c>
      <c r="N24" s="35">
        <f t="shared" si="11"/>
        <v>0</v>
      </c>
      <c r="O24" s="41">
        <f>'Site Description'!$C$35</f>
        <v>0</v>
      </c>
      <c r="P24" s="326">
        <f t="shared" si="2"/>
        <v>0</v>
      </c>
      <c r="Q24" s="17"/>
      <c r="R24" s="33">
        <f>SUMIF('Data Entry'!$J$3:$J$151,B24,'Data Entry'!$L$3:$L$151)</f>
        <v>0</v>
      </c>
      <c r="S24" s="35">
        <f>IF($R$84&gt;0,(R24/$R$84)*100,0)</f>
        <v>0</v>
      </c>
      <c r="T24" s="34">
        <f>'Calcification Rates'!F29</f>
        <v>4.08</v>
      </c>
      <c r="U24" s="35">
        <f t="shared" si="3"/>
        <v>0</v>
      </c>
      <c r="V24" s="35">
        <f>'Site Description'!$D$35</f>
        <v>0</v>
      </c>
      <c r="W24" s="326">
        <f t="shared" si="4"/>
        <v>0</v>
      </c>
      <c r="X24" s="17"/>
      <c r="Y24" s="33">
        <f>SUMIF('Data Entry'!$N$3:$N$151,B24,'Data Entry'!$P$3:$P$151)</f>
        <v>0</v>
      </c>
      <c r="Z24" s="35">
        <f>IF($Y$84&gt;0,(Y24/$Y$84)*100,0)</f>
        <v>0</v>
      </c>
      <c r="AA24" s="34">
        <f>'Calcification Rates'!F29</f>
        <v>4.08</v>
      </c>
      <c r="AB24" s="35">
        <f t="shared" si="5"/>
        <v>0</v>
      </c>
      <c r="AC24" s="35">
        <f>'Site Description'!$E$35</f>
        <v>0</v>
      </c>
      <c r="AD24" s="326">
        <f t="shared" si="6"/>
        <v>0</v>
      </c>
      <c r="AE24" s="17"/>
      <c r="AF24" s="33">
        <f>SUMIF('Data Entry'!$R$3:$R$151,B24,'Data Entry'!$T$3:$T$151)</f>
        <v>0</v>
      </c>
      <c r="AG24" s="35">
        <f>IF($AF$84&gt;0,(AF24/$AF$84)*100,0)</f>
        <v>0</v>
      </c>
      <c r="AH24" s="34">
        <f>'Calcification Rates'!F29</f>
        <v>4.08</v>
      </c>
      <c r="AI24" s="35">
        <f t="shared" si="7"/>
        <v>0</v>
      </c>
      <c r="AJ24" s="35">
        <f>'Site Description'!$F$35</f>
        <v>0</v>
      </c>
      <c r="AK24" s="326">
        <f t="shared" si="8"/>
        <v>0</v>
      </c>
      <c r="AL24" s="17"/>
      <c r="AM24" s="33">
        <f>SUMIF('Data Entry'!$V$3:$V$151,B24,'Data Entry'!X$3:$X$151)</f>
        <v>0</v>
      </c>
      <c r="AN24" s="40">
        <f>IF($AM$84&gt;0,(AM24/$AM$84)*100,0)</f>
        <v>0</v>
      </c>
      <c r="AO24" s="52">
        <f>'Calcification Rates'!F29</f>
        <v>4.08</v>
      </c>
      <c r="AP24" s="35">
        <f t="shared" si="9"/>
        <v>0</v>
      </c>
      <c r="AQ24" s="39">
        <f>'Site Description'!$G$35</f>
        <v>0</v>
      </c>
      <c r="AR24" s="326">
        <f t="shared" si="10"/>
        <v>0</v>
      </c>
      <c r="AS24" s="58"/>
      <c r="AT24" s="58"/>
      <c r="AU24" s="58"/>
      <c r="AV24" s="58"/>
      <c r="AW24" s="58"/>
    </row>
    <row r="25" spans="1:49" ht="15.75" thickBot="1">
      <c r="A25" s="26" t="str">
        <f>'Calcification Rates'!A30</f>
        <v>DIS</v>
      </c>
      <c r="B25" s="32" t="str">
        <f>VLOOKUP(A25,'Glossary of Codes'!A:B,2,FALSE)</f>
        <v>Diploria strigosa</v>
      </c>
      <c r="C25" s="80" t="s">
        <v>183</v>
      </c>
      <c r="D25" s="33">
        <f>SUMIF('Data Entry'!$B$3:$B$151,B25,'Data Entry'!$D$3:$D$151)</f>
        <v>0</v>
      </c>
      <c r="E25" s="52">
        <f>IF($D$84&gt;0,(D25/$D$84)*100,0)</f>
        <v>0</v>
      </c>
      <c r="F25" s="34">
        <f>'Calcification Rates'!F30</f>
        <v>6.36</v>
      </c>
      <c r="G25" s="34">
        <f t="shared" si="0"/>
        <v>0</v>
      </c>
      <c r="H25" s="41">
        <f>'Site Description'!$B$35</f>
        <v>0</v>
      </c>
      <c r="I25" s="326">
        <f t="shared" si="1"/>
        <v>0</v>
      </c>
      <c r="J25" s="17"/>
      <c r="K25" s="33">
        <f>SUMIF('Data Entry'!$F$3:$F$151,B25,'Data Entry'!$H$3:$H$151)</f>
        <v>0</v>
      </c>
      <c r="L25" s="41">
        <f>IF($K$84&gt;0,(K25/$K$84)*100,0)</f>
        <v>0</v>
      </c>
      <c r="M25" s="34">
        <f>'Calcification Rates'!F30</f>
        <v>6.36</v>
      </c>
      <c r="N25" s="35">
        <f t="shared" si="11"/>
        <v>0</v>
      </c>
      <c r="O25" s="41">
        <f>'Site Description'!$C$35</f>
        <v>0</v>
      </c>
      <c r="P25" s="326">
        <f t="shared" si="2"/>
        <v>0</v>
      </c>
      <c r="Q25" s="17"/>
      <c r="R25" s="33">
        <f>SUMIF('Data Entry'!$J$3:$J$151,B25,'Data Entry'!$L$3:$L$151)</f>
        <v>0</v>
      </c>
      <c r="S25" s="35">
        <f>IF($R$84&gt;0,(R25/$R$84)*100,0)</f>
        <v>0</v>
      </c>
      <c r="T25" s="34">
        <f>'Calcification Rates'!F30</f>
        <v>6.36</v>
      </c>
      <c r="U25" s="35">
        <f t="shared" si="3"/>
        <v>0</v>
      </c>
      <c r="V25" s="35">
        <f>'Site Description'!$D$35</f>
        <v>0</v>
      </c>
      <c r="W25" s="326">
        <f t="shared" si="4"/>
        <v>0</v>
      </c>
      <c r="X25" s="17"/>
      <c r="Y25" s="33">
        <f>SUMIF('Data Entry'!$N$3:$N$151,B25,'Data Entry'!$P$3:$P$151)</f>
        <v>0</v>
      </c>
      <c r="Z25" s="35">
        <f>IF($Y$84&gt;0,(Y25/$Y$84)*100,0)</f>
        <v>0</v>
      </c>
      <c r="AA25" s="34">
        <f>'Calcification Rates'!F30</f>
        <v>6.36</v>
      </c>
      <c r="AB25" s="35">
        <f t="shared" si="5"/>
        <v>0</v>
      </c>
      <c r="AC25" s="35">
        <f>'Site Description'!$E$35</f>
        <v>0</v>
      </c>
      <c r="AD25" s="326">
        <f t="shared" si="6"/>
        <v>0</v>
      </c>
      <c r="AE25" s="17"/>
      <c r="AF25" s="33">
        <f>SUMIF('Data Entry'!$R$3:$R$151,B25,'Data Entry'!$T$3:$T$151)</f>
        <v>0</v>
      </c>
      <c r="AG25" s="35">
        <f>IF($AF$84&gt;0,(AF25/$AF$84)*100,0)</f>
        <v>0</v>
      </c>
      <c r="AH25" s="34">
        <f>'Calcification Rates'!F30</f>
        <v>6.36</v>
      </c>
      <c r="AI25" s="35">
        <f t="shared" si="7"/>
        <v>0</v>
      </c>
      <c r="AJ25" s="35">
        <f>'Site Description'!$F$35</f>
        <v>0</v>
      </c>
      <c r="AK25" s="326">
        <f t="shared" si="8"/>
        <v>0</v>
      </c>
      <c r="AL25" s="17"/>
      <c r="AM25" s="33">
        <f>SUMIF('Data Entry'!$V$3:$V$151,B25,'Data Entry'!X$3:$X$151)</f>
        <v>0</v>
      </c>
      <c r="AN25" s="40">
        <f>IF($AM$84&gt;0,(AM25/$AM$84)*100,0)</f>
        <v>0</v>
      </c>
      <c r="AO25" s="52">
        <f>'Calcification Rates'!F30</f>
        <v>6.36</v>
      </c>
      <c r="AP25" s="35">
        <f t="shared" si="9"/>
        <v>0</v>
      </c>
      <c r="AQ25" s="39">
        <f>'Site Description'!$G$35</f>
        <v>0</v>
      </c>
      <c r="AR25" s="326">
        <f t="shared" si="10"/>
        <v>0</v>
      </c>
      <c r="AS25" s="58"/>
      <c r="AT25" s="58"/>
      <c r="AU25" s="58"/>
      <c r="AV25" s="58"/>
      <c r="AW25" s="58"/>
    </row>
    <row r="26" spans="1:49" ht="15.75" thickBot="1">
      <c r="A26" s="26" t="str">
        <f>'Calcification Rates'!A31</f>
        <v>DNC</v>
      </c>
      <c r="B26" s="32" t="str">
        <f>VLOOKUP(A26,'Glossary of Codes'!A:B,2,FALSE)</f>
        <v>Dendrogyra cylindrus</v>
      </c>
      <c r="C26" s="80" t="s">
        <v>183</v>
      </c>
      <c r="D26" s="33">
        <f>SUMIF('Data Entry'!$B$3:$B$151,B26,'Data Entry'!$D$3:$D$151)</f>
        <v>0</v>
      </c>
      <c r="E26" s="52">
        <f>IF($D$84&gt;0,(D26/$D$84)*100,0)</f>
        <v>0</v>
      </c>
      <c r="F26" s="34">
        <f>'Calcification Rates'!F31</f>
        <v>9.724860000000001</v>
      </c>
      <c r="G26" s="34">
        <f t="shared" si="0"/>
        <v>0</v>
      </c>
      <c r="H26" s="41">
        <f>'Site Description'!$B$35</f>
        <v>0</v>
      </c>
      <c r="I26" s="326">
        <f t="shared" si="1"/>
        <v>0</v>
      </c>
      <c r="J26" s="17"/>
      <c r="K26" s="33">
        <f>SUMIF('Data Entry'!$F$3:$F$151,B26,'Data Entry'!$H$3:$H$151)</f>
        <v>0</v>
      </c>
      <c r="L26" s="41">
        <f>IF($K$84&gt;0,(K26/$K$84)*100,0)</f>
        <v>0</v>
      </c>
      <c r="M26" s="34">
        <f>'Calcification Rates'!F31</f>
        <v>9.724860000000001</v>
      </c>
      <c r="N26" s="35">
        <f t="shared" si="11"/>
        <v>0</v>
      </c>
      <c r="O26" s="41">
        <f>'Site Description'!$C$35</f>
        <v>0</v>
      </c>
      <c r="P26" s="326">
        <f t="shared" si="2"/>
        <v>0</v>
      </c>
      <c r="Q26" s="17"/>
      <c r="R26" s="33">
        <f>SUMIF('Data Entry'!$J$3:$J$151,B26,'Data Entry'!$L$3:$L$151)</f>
        <v>0</v>
      </c>
      <c r="S26" s="35">
        <f>IF($R$84&gt;0,(R26/$R$84)*100,0)</f>
        <v>0</v>
      </c>
      <c r="T26" s="34">
        <f>'Calcification Rates'!F31</f>
        <v>9.724860000000001</v>
      </c>
      <c r="U26" s="35">
        <f t="shared" si="3"/>
        <v>0</v>
      </c>
      <c r="V26" s="35">
        <f>'Site Description'!$D$35</f>
        <v>0</v>
      </c>
      <c r="W26" s="326">
        <f t="shared" si="4"/>
        <v>0</v>
      </c>
      <c r="X26" s="17"/>
      <c r="Y26" s="33">
        <f>SUMIF('Data Entry'!$N$3:$N$151,B26,'Data Entry'!$P$3:$P$151)</f>
        <v>0</v>
      </c>
      <c r="Z26" s="35">
        <f>IF($Y$84&gt;0,(Y26/$Y$84)*100,0)</f>
        <v>0</v>
      </c>
      <c r="AA26" s="34">
        <f>'Calcification Rates'!F31</f>
        <v>9.724860000000001</v>
      </c>
      <c r="AB26" s="35">
        <f t="shared" si="5"/>
        <v>0</v>
      </c>
      <c r="AC26" s="35">
        <f>'Site Description'!$E$35</f>
        <v>0</v>
      </c>
      <c r="AD26" s="326">
        <f t="shared" si="6"/>
        <v>0</v>
      </c>
      <c r="AE26" s="17"/>
      <c r="AF26" s="33">
        <f>SUMIF('Data Entry'!$R$3:$R$151,B26,'Data Entry'!$T$3:$T$151)</f>
        <v>0</v>
      </c>
      <c r="AG26" s="35">
        <f>IF($AF$84&gt;0,(AF26/$AF$84)*100,0)</f>
        <v>0</v>
      </c>
      <c r="AH26" s="34">
        <f>'Calcification Rates'!F31</f>
        <v>9.724860000000001</v>
      </c>
      <c r="AI26" s="35">
        <f t="shared" si="7"/>
        <v>0</v>
      </c>
      <c r="AJ26" s="35">
        <f>'Site Description'!$F$35</f>
        <v>0</v>
      </c>
      <c r="AK26" s="326">
        <f t="shared" si="8"/>
        <v>0</v>
      </c>
      <c r="AL26" s="17"/>
      <c r="AM26" s="33">
        <f>SUMIF('Data Entry'!$V$3:$V$151,B26,'Data Entry'!X$3:$X$151)</f>
        <v>0</v>
      </c>
      <c r="AN26" s="40">
        <f>IF($AM$84&gt;0,(AM26/$AM$84)*100,0)</f>
        <v>0</v>
      </c>
      <c r="AO26" s="52">
        <f>'Calcification Rates'!F31</f>
        <v>9.724860000000001</v>
      </c>
      <c r="AP26" s="35">
        <f t="shared" si="9"/>
        <v>0</v>
      </c>
      <c r="AQ26" s="39">
        <f>'Site Description'!$G$35</f>
        <v>0</v>
      </c>
      <c r="AR26" s="326">
        <f t="shared" si="10"/>
        <v>0</v>
      </c>
      <c r="AS26" s="58"/>
      <c r="AT26" s="58"/>
      <c r="AU26" s="58"/>
      <c r="AV26" s="58"/>
      <c r="AW26" s="58"/>
    </row>
    <row r="27" spans="1:49" ht="15.75" thickBot="1">
      <c r="A27" s="26" t="str">
        <f>'Calcification Rates'!A32</f>
        <v>EUF</v>
      </c>
      <c r="B27" s="32" t="str">
        <f>VLOOKUP(A27,'Glossary of Codes'!A:B,2,FALSE)</f>
        <v>Eusmilia fastigiata</v>
      </c>
      <c r="C27" s="80" t="s">
        <v>183</v>
      </c>
      <c r="D27" s="33">
        <f>SUMIF('Data Entry'!$B$3:$B$151,B27,'Data Entry'!$D$3:$D$151)</f>
        <v>0</v>
      </c>
      <c r="E27" s="52">
        <f>IF($D$84&gt;0,(D27/$D$84)*100,0)</f>
        <v>0</v>
      </c>
      <c r="F27" s="34">
        <f>'Calcification Rates'!F32</f>
        <v>8.073</v>
      </c>
      <c r="G27" s="34">
        <f t="shared" si="0"/>
        <v>0</v>
      </c>
      <c r="H27" s="41">
        <f>'Site Description'!$B$35</f>
        <v>0</v>
      </c>
      <c r="I27" s="326">
        <f t="shared" si="1"/>
        <v>0</v>
      </c>
      <c r="J27" s="17"/>
      <c r="K27" s="33">
        <f>SUMIF('Data Entry'!$F$3:$F$151,B27,'Data Entry'!$H$3:$H$151)</f>
        <v>0</v>
      </c>
      <c r="L27" s="41">
        <f>IF($K$84&gt;0,(K27/$K$84)*100,0)</f>
        <v>0</v>
      </c>
      <c r="M27" s="34">
        <f>'Calcification Rates'!F32</f>
        <v>8.073</v>
      </c>
      <c r="N27" s="35">
        <f t="shared" si="11"/>
        <v>0</v>
      </c>
      <c r="O27" s="41">
        <f>'Site Description'!$C$35</f>
        <v>0</v>
      </c>
      <c r="P27" s="326">
        <f t="shared" si="2"/>
        <v>0</v>
      </c>
      <c r="Q27" s="17"/>
      <c r="R27" s="33">
        <f>SUMIF('Data Entry'!$J$3:$J$151,B27,'Data Entry'!$L$3:$L$151)</f>
        <v>0</v>
      </c>
      <c r="S27" s="35">
        <f>IF($R$84&gt;0,(R27/$R$84)*100,0)</f>
        <v>0</v>
      </c>
      <c r="T27" s="34">
        <f>'Calcification Rates'!F32</f>
        <v>8.073</v>
      </c>
      <c r="U27" s="35">
        <f t="shared" si="3"/>
        <v>0</v>
      </c>
      <c r="V27" s="35">
        <f>'Site Description'!$D$35</f>
        <v>0</v>
      </c>
      <c r="W27" s="326">
        <f t="shared" si="4"/>
        <v>0</v>
      </c>
      <c r="X27" s="17"/>
      <c r="Y27" s="33">
        <f>SUMIF('Data Entry'!$N$3:$N$151,B27,'Data Entry'!$P$3:$P$151)</f>
        <v>0</v>
      </c>
      <c r="Z27" s="35">
        <f>IF($Y$84&gt;0,(Y27/$Y$84)*100,0)</f>
        <v>0</v>
      </c>
      <c r="AA27" s="34">
        <f>'Calcification Rates'!F32</f>
        <v>8.073</v>
      </c>
      <c r="AB27" s="35">
        <f t="shared" si="5"/>
        <v>0</v>
      </c>
      <c r="AC27" s="35">
        <f>'Site Description'!$E$35</f>
        <v>0</v>
      </c>
      <c r="AD27" s="326">
        <f t="shared" si="6"/>
        <v>0</v>
      </c>
      <c r="AE27" s="17"/>
      <c r="AF27" s="33">
        <f>SUMIF('Data Entry'!$R$3:$R$151,B27,'Data Entry'!$T$3:$T$151)</f>
        <v>0</v>
      </c>
      <c r="AG27" s="35">
        <f>IF($AF$84&gt;0,(AF27/$AF$84)*100,0)</f>
        <v>0</v>
      </c>
      <c r="AH27" s="34">
        <f>'Calcification Rates'!F32</f>
        <v>8.073</v>
      </c>
      <c r="AI27" s="35">
        <f t="shared" si="7"/>
        <v>0</v>
      </c>
      <c r="AJ27" s="35">
        <f>'Site Description'!$F$35</f>
        <v>0</v>
      </c>
      <c r="AK27" s="326">
        <f t="shared" si="8"/>
        <v>0</v>
      </c>
      <c r="AL27" s="17"/>
      <c r="AM27" s="33">
        <f>SUMIF('Data Entry'!$V$3:$V$151,B27,'Data Entry'!X$3:$X$151)</f>
        <v>0</v>
      </c>
      <c r="AN27" s="40">
        <f>IF($AM$84&gt;0,(AM27/$AM$84)*100,0)</f>
        <v>0</v>
      </c>
      <c r="AO27" s="52">
        <f>'Calcification Rates'!F32</f>
        <v>8.073</v>
      </c>
      <c r="AP27" s="35">
        <f t="shared" si="9"/>
        <v>0</v>
      </c>
      <c r="AQ27" s="39">
        <f>'Site Description'!$G$35</f>
        <v>0</v>
      </c>
      <c r="AR27" s="326">
        <f t="shared" si="10"/>
        <v>0</v>
      </c>
      <c r="AS27" s="58"/>
      <c r="AT27" s="58"/>
      <c r="AU27" s="58"/>
      <c r="AV27" s="58"/>
      <c r="AW27" s="58"/>
    </row>
    <row r="28" spans="1:49" ht="15.75" thickBot="1">
      <c r="A28" s="26" t="str">
        <f>'Calcification Rates'!A33</f>
        <v>FVF</v>
      </c>
      <c r="B28" s="32" t="str">
        <f>VLOOKUP(A28,'Glossary of Codes'!A:B,2,FALSE)</f>
        <v>Favia fragum</v>
      </c>
      <c r="C28" s="80" t="s">
        <v>183</v>
      </c>
      <c r="D28" s="33">
        <f>SUMIF('Data Entry'!$B$3:$B$151,B28,'Data Entry'!$D$3:$D$151)</f>
        <v>0</v>
      </c>
      <c r="E28" s="52">
        <f>IF($D$84&gt;0,(D28/$D$84)*100,0)</f>
        <v>0</v>
      </c>
      <c r="F28" s="34">
        <f>'Calcification Rates'!F33</f>
        <v>11.41614</v>
      </c>
      <c r="G28" s="34">
        <f t="shared" si="0"/>
        <v>0</v>
      </c>
      <c r="H28" s="41">
        <f>'Site Description'!$B$35</f>
        <v>0</v>
      </c>
      <c r="I28" s="326">
        <f t="shared" si="1"/>
        <v>0</v>
      </c>
      <c r="J28" s="17"/>
      <c r="K28" s="33">
        <f>SUMIF('Data Entry'!$F$3:$F$151,B28,'Data Entry'!$H$3:$H$151)</f>
        <v>0</v>
      </c>
      <c r="L28" s="41">
        <f>IF($K$84&gt;0,(K28/$K$84)*100,0)</f>
        <v>0</v>
      </c>
      <c r="M28" s="34">
        <f>'Calcification Rates'!F33</f>
        <v>11.41614</v>
      </c>
      <c r="N28" s="35">
        <f t="shared" si="11"/>
        <v>0</v>
      </c>
      <c r="O28" s="41">
        <f>'Site Description'!$C$35</f>
        <v>0</v>
      </c>
      <c r="P28" s="326">
        <f t="shared" si="2"/>
        <v>0</v>
      </c>
      <c r="Q28" s="17"/>
      <c r="R28" s="33">
        <f>SUMIF('Data Entry'!$J$3:$J$151,B28,'Data Entry'!$L$3:$L$151)</f>
        <v>0</v>
      </c>
      <c r="S28" s="35">
        <f>IF($R$84&gt;0,(R28/$R$84)*100,0)</f>
        <v>0</v>
      </c>
      <c r="T28" s="34">
        <f>'Calcification Rates'!F33</f>
        <v>11.41614</v>
      </c>
      <c r="U28" s="35">
        <f t="shared" si="3"/>
        <v>0</v>
      </c>
      <c r="V28" s="35">
        <f>'Site Description'!$D$35</f>
        <v>0</v>
      </c>
      <c r="W28" s="326">
        <f t="shared" si="4"/>
        <v>0</v>
      </c>
      <c r="X28" s="17"/>
      <c r="Y28" s="33">
        <f>SUMIF('Data Entry'!$N$3:$N$151,B28,'Data Entry'!$P$3:$P$151)</f>
        <v>0</v>
      </c>
      <c r="Z28" s="35">
        <f>IF($Y$84&gt;0,(Y28/$Y$84)*100,0)</f>
        <v>0</v>
      </c>
      <c r="AA28" s="34">
        <f>'Calcification Rates'!F33</f>
        <v>11.41614</v>
      </c>
      <c r="AB28" s="35">
        <f t="shared" si="5"/>
        <v>0</v>
      </c>
      <c r="AC28" s="35">
        <f>'Site Description'!$E$35</f>
        <v>0</v>
      </c>
      <c r="AD28" s="326">
        <f t="shared" si="6"/>
        <v>0</v>
      </c>
      <c r="AE28" s="17"/>
      <c r="AF28" s="33">
        <f>SUMIF('Data Entry'!$R$3:$R$151,B28,'Data Entry'!$T$3:$T$151)</f>
        <v>0</v>
      </c>
      <c r="AG28" s="35">
        <f>IF($AF$84&gt;0,(AF28/$AF$84)*100,0)</f>
        <v>0</v>
      </c>
      <c r="AH28" s="34">
        <f>'Calcification Rates'!F33</f>
        <v>11.41614</v>
      </c>
      <c r="AI28" s="35">
        <f t="shared" si="7"/>
        <v>0</v>
      </c>
      <c r="AJ28" s="35">
        <f>'Site Description'!$F$35</f>
        <v>0</v>
      </c>
      <c r="AK28" s="326">
        <f t="shared" si="8"/>
        <v>0</v>
      </c>
      <c r="AL28" s="17"/>
      <c r="AM28" s="33">
        <f>SUMIF('Data Entry'!$V$3:$V$151,B28,'Data Entry'!X$3:$X$151)</f>
        <v>0</v>
      </c>
      <c r="AN28" s="40">
        <f>IF($AM$84&gt;0,(AM28/$AM$84)*100,0)</f>
        <v>0</v>
      </c>
      <c r="AO28" s="52">
        <f>'Calcification Rates'!F33</f>
        <v>11.41614</v>
      </c>
      <c r="AP28" s="35">
        <f t="shared" si="9"/>
        <v>0</v>
      </c>
      <c r="AQ28" s="39">
        <f>'Site Description'!$G$35</f>
        <v>0</v>
      </c>
      <c r="AR28" s="326">
        <f t="shared" si="10"/>
        <v>0</v>
      </c>
      <c r="AS28" s="58"/>
      <c r="AT28" s="58"/>
      <c r="AU28" s="58"/>
      <c r="AV28" s="58"/>
      <c r="AW28" s="58"/>
    </row>
    <row r="29" spans="1:49" ht="15.75" thickBot="1">
      <c r="A29" s="26" t="str">
        <f>'Calcification Rates'!A34</f>
        <v>HA</v>
      </c>
      <c r="B29" s="154" t="str">
        <f>VLOOKUP(A29,'Glossary of Codes'!A:B,2,FALSE)</f>
        <v>Halimeda</v>
      </c>
      <c r="C29" s="80" t="s">
        <v>218</v>
      </c>
      <c r="D29" s="33">
        <f>SUMIF('Data Entry'!$B$3:$B$151,B29,'Data Entry'!$D$3:$D$151)</f>
        <v>0</v>
      </c>
      <c r="E29" s="52">
        <f>IF($D$84&gt;0,(D29/$D$84)*100,0)</f>
        <v>0</v>
      </c>
      <c r="F29" s="34">
        <f>'Calcification Rates'!F34</f>
        <v>0</v>
      </c>
      <c r="G29" s="34">
        <f t="shared" si="0"/>
        <v>0</v>
      </c>
      <c r="H29" s="41">
        <f>'Site Description'!$B$35</f>
        <v>0</v>
      </c>
      <c r="I29" s="326">
        <f t="shared" si="1"/>
        <v>0</v>
      </c>
      <c r="J29" s="17"/>
      <c r="K29" s="33">
        <f>SUMIF('Data Entry'!$F$3:$F$151,B29,'Data Entry'!$H$3:$H$151)</f>
        <v>0</v>
      </c>
      <c r="L29" s="41">
        <f>IF($K$84&gt;0,(K29/$K$84)*100,0)</f>
        <v>0</v>
      </c>
      <c r="M29" s="34">
        <f>'Calcification Rates'!F34</f>
        <v>0</v>
      </c>
      <c r="N29" s="35">
        <f t="shared" si="11"/>
        <v>0</v>
      </c>
      <c r="O29" s="41">
        <f>'Site Description'!$C$35</f>
        <v>0</v>
      </c>
      <c r="P29" s="326">
        <f t="shared" si="2"/>
        <v>0</v>
      </c>
      <c r="Q29" s="17"/>
      <c r="R29" s="33">
        <f>SUMIF('Data Entry'!$J$3:$J$151,B29,'Data Entry'!$L$3:$L$151)</f>
        <v>0</v>
      </c>
      <c r="S29" s="35">
        <f>IF($R$84&gt;0,(R29/$R$84)*100,0)</f>
        <v>0</v>
      </c>
      <c r="T29" s="34">
        <f>'Calcification Rates'!F34</f>
        <v>0</v>
      </c>
      <c r="U29" s="35">
        <f t="shared" si="3"/>
        <v>0</v>
      </c>
      <c r="V29" s="35">
        <f>'Site Description'!$D$35</f>
        <v>0</v>
      </c>
      <c r="W29" s="326">
        <f t="shared" si="4"/>
        <v>0</v>
      </c>
      <c r="X29" s="17"/>
      <c r="Y29" s="33">
        <f>SUMIF('Data Entry'!$N$3:$N$151,B29,'Data Entry'!$P$3:$P$151)</f>
        <v>0</v>
      </c>
      <c r="Z29" s="35">
        <f>IF($Y$84&gt;0,(Y29/$Y$84)*100,0)</f>
        <v>0</v>
      </c>
      <c r="AA29" s="34">
        <f>'Calcification Rates'!F34</f>
        <v>0</v>
      </c>
      <c r="AB29" s="35">
        <f t="shared" si="5"/>
        <v>0</v>
      </c>
      <c r="AC29" s="35">
        <f>'Site Description'!$E$35</f>
        <v>0</v>
      </c>
      <c r="AD29" s="326">
        <f t="shared" si="6"/>
        <v>0</v>
      </c>
      <c r="AE29" s="17"/>
      <c r="AF29" s="33">
        <f>SUMIF('Data Entry'!$R$3:$R$151,B29,'Data Entry'!$T$3:$T$151)</f>
        <v>0</v>
      </c>
      <c r="AG29" s="35">
        <f>IF($AF$84&gt;0,(AF29/$AF$84)*100,0)</f>
        <v>0</v>
      </c>
      <c r="AH29" s="34">
        <f>'Calcification Rates'!F34</f>
        <v>0</v>
      </c>
      <c r="AI29" s="35">
        <f t="shared" si="7"/>
        <v>0</v>
      </c>
      <c r="AJ29" s="35">
        <f>'Site Description'!$F$35</f>
        <v>0</v>
      </c>
      <c r="AK29" s="326">
        <f t="shared" si="8"/>
        <v>0</v>
      </c>
      <c r="AL29" s="17"/>
      <c r="AM29" s="33">
        <f>SUMIF('Data Entry'!$V$3:$V$151,B29,'Data Entry'!X$3:$X$151)</f>
        <v>0</v>
      </c>
      <c r="AN29" s="40">
        <f>IF($AM$84&gt;0,(AM29/$AM$84)*100,0)</f>
        <v>0</v>
      </c>
      <c r="AO29" s="52">
        <f>'Calcification Rates'!F34</f>
        <v>0</v>
      </c>
      <c r="AP29" s="35">
        <f t="shared" si="9"/>
        <v>0</v>
      </c>
      <c r="AQ29" s="39">
        <f>'Site Description'!$G$35</f>
        <v>0</v>
      </c>
      <c r="AR29" s="326">
        <f t="shared" si="10"/>
        <v>0</v>
      </c>
      <c r="AS29" s="58"/>
      <c r="AT29" s="58"/>
      <c r="AU29" s="58"/>
      <c r="AV29" s="58"/>
      <c r="AW29" s="58"/>
    </row>
    <row r="30" spans="1:49" ht="15.75" thickBot="1">
      <c r="A30" s="26" t="str">
        <f>'Calcification Rates'!A35</f>
        <v>HCB</v>
      </c>
      <c r="B30" s="154" t="str">
        <f>VLOOKUP(A30,'Glossary of Codes'!A:B,2,FALSE)</f>
        <v>Hard Coral (branching)</v>
      </c>
      <c r="C30" s="80" t="s">
        <v>183</v>
      </c>
      <c r="D30" s="33">
        <f>SUMIF('Data Entry'!$B$3:$B$151,B30,'Data Entry'!$D$3:$D$151)</f>
        <v>0</v>
      </c>
      <c r="E30" s="52">
        <f>IF($D$84&gt;0,(D30/$D$84)*100,0)</f>
        <v>0</v>
      </c>
      <c r="F30" s="34">
        <f>'Calcification Rates'!F35</f>
        <v>94.8408</v>
      </c>
      <c r="G30" s="34">
        <f t="shared" si="0"/>
        <v>0</v>
      </c>
      <c r="H30" s="41">
        <f>'Site Description'!$B$35</f>
        <v>0</v>
      </c>
      <c r="I30" s="326">
        <f t="shared" si="1"/>
        <v>0</v>
      </c>
      <c r="J30" s="17"/>
      <c r="K30" s="33">
        <f>SUMIF('Data Entry'!$F$3:$F$151,B30,'Data Entry'!$H$3:$H$151)</f>
        <v>0</v>
      </c>
      <c r="L30" s="41">
        <f>IF($K$84&gt;0,(K30/$K$84)*100,0)</f>
        <v>0</v>
      </c>
      <c r="M30" s="34">
        <f>'Calcification Rates'!F35</f>
        <v>94.8408</v>
      </c>
      <c r="N30" s="35">
        <f t="shared" si="11"/>
        <v>0</v>
      </c>
      <c r="O30" s="41">
        <f>'Site Description'!$C$35</f>
        <v>0</v>
      </c>
      <c r="P30" s="326">
        <f t="shared" si="2"/>
        <v>0</v>
      </c>
      <c r="Q30" s="17"/>
      <c r="R30" s="33">
        <f>SUMIF('Data Entry'!$J$3:$J$151,B30,'Data Entry'!$L$3:$L$151)</f>
        <v>0</v>
      </c>
      <c r="S30" s="35">
        <f>IF($R$84&gt;0,(R30/$R$84)*100,0)</f>
        <v>0</v>
      </c>
      <c r="T30" s="34">
        <f>'Calcification Rates'!F35</f>
        <v>94.8408</v>
      </c>
      <c r="U30" s="35">
        <f t="shared" si="3"/>
        <v>0</v>
      </c>
      <c r="V30" s="35">
        <f>'Site Description'!$D$35</f>
        <v>0</v>
      </c>
      <c r="W30" s="326">
        <f t="shared" si="4"/>
        <v>0</v>
      </c>
      <c r="X30" s="17"/>
      <c r="Y30" s="33">
        <f>SUMIF('Data Entry'!$N$3:$N$151,B30,'Data Entry'!$P$3:$P$151)</f>
        <v>0</v>
      </c>
      <c r="Z30" s="35">
        <f>IF($Y$84&gt;0,(Y30/$Y$84)*100,0)</f>
        <v>0</v>
      </c>
      <c r="AA30" s="34">
        <f>'Calcification Rates'!F35</f>
        <v>94.8408</v>
      </c>
      <c r="AB30" s="35">
        <f t="shared" si="5"/>
        <v>0</v>
      </c>
      <c r="AC30" s="35">
        <f>'Site Description'!$E$35</f>
        <v>0</v>
      </c>
      <c r="AD30" s="326">
        <f t="shared" si="6"/>
        <v>0</v>
      </c>
      <c r="AE30" s="17"/>
      <c r="AF30" s="33">
        <f>SUMIF('Data Entry'!$R$3:$R$151,B30,'Data Entry'!$T$3:$T$151)</f>
        <v>0</v>
      </c>
      <c r="AG30" s="35">
        <f>IF($AF$84&gt;0,(AF30/$AF$84)*100,0)</f>
        <v>0</v>
      </c>
      <c r="AH30" s="34">
        <f>'Calcification Rates'!F35</f>
        <v>94.8408</v>
      </c>
      <c r="AI30" s="35">
        <f t="shared" si="7"/>
        <v>0</v>
      </c>
      <c r="AJ30" s="35">
        <f>'Site Description'!$F$35</f>
        <v>0</v>
      </c>
      <c r="AK30" s="326">
        <f t="shared" si="8"/>
        <v>0</v>
      </c>
      <c r="AL30" s="17"/>
      <c r="AM30" s="33">
        <f>SUMIF('Data Entry'!$V$3:$V$151,B30,'Data Entry'!X$3:$X$151)</f>
        <v>0</v>
      </c>
      <c r="AN30" s="40">
        <f>IF($AM$84&gt;0,(AM30/$AM$84)*100,0)</f>
        <v>0</v>
      </c>
      <c r="AO30" s="52">
        <f>'Calcification Rates'!F35</f>
        <v>94.8408</v>
      </c>
      <c r="AP30" s="35">
        <f t="shared" si="9"/>
        <v>0</v>
      </c>
      <c r="AQ30" s="39">
        <f>'Site Description'!$G$35</f>
        <v>0</v>
      </c>
      <c r="AR30" s="326">
        <f t="shared" si="10"/>
        <v>0</v>
      </c>
      <c r="AS30" s="58"/>
      <c r="AT30" s="58"/>
      <c r="AU30" s="58"/>
      <c r="AV30" s="58"/>
      <c r="AW30" s="58"/>
    </row>
    <row r="31" spans="1:49" ht="15.75" thickBot="1">
      <c r="A31" s="26" t="str">
        <f>'Calcification Rates'!A36</f>
        <v>HCE</v>
      </c>
      <c r="B31" s="154" t="str">
        <f>VLOOKUP(A31,'Glossary of Codes'!A:B,2,FALSE)</f>
        <v>Hard Coral (encrusting)</v>
      </c>
      <c r="C31" s="80" t="s">
        <v>183</v>
      </c>
      <c r="D31" s="33">
        <f>SUMIF('Data Entry'!$B$3:$B$151,B31,'Data Entry'!$D$3:$D$151)</f>
        <v>0</v>
      </c>
      <c r="E31" s="52">
        <f>IF($D$84&gt;0,(D31/$D$84)*100,0)</f>
        <v>0</v>
      </c>
      <c r="F31" s="34">
        <f>'Calcification Rates'!F36</f>
        <v>9.724860000000001</v>
      </c>
      <c r="G31" s="34">
        <f t="shared" si="0"/>
        <v>0</v>
      </c>
      <c r="H31" s="41">
        <f>'Site Description'!$B$35</f>
        <v>0</v>
      </c>
      <c r="I31" s="326">
        <f t="shared" si="1"/>
        <v>0</v>
      </c>
      <c r="J31" s="17"/>
      <c r="K31" s="33">
        <f>SUMIF('Data Entry'!$F$3:$F$151,B31,'Data Entry'!$H$3:$H$151)</f>
        <v>0</v>
      </c>
      <c r="L31" s="41">
        <f>IF($K$84&gt;0,(K31/$K$84)*100,0)</f>
        <v>0</v>
      </c>
      <c r="M31" s="34">
        <f>'Calcification Rates'!F36</f>
        <v>9.724860000000001</v>
      </c>
      <c r="N31" s="35">
        <f t="shared" si="11"/>
        <v>0</v>
      </c>
      <c r="O31" s="41">
        <f>'Site Description'!$C$35</f>
        <v>0</v>
      </c>
      <c r="P31" s="326">
        <f t="shared" si="2"/>
        <v>0</v>
      </c>
      <c r="Q31" s="17"/>
      <c r="R31" s="33">
        <f>SUMIF('Data Entry'!$J$3:$J$151,B31,'Data Entry'!$L$3:$L$151)</f>
        <v>0</v>
      </c>
      <c r="S31" s="35">
        <f>IF($R$84&gt;0,(R31/$R$84)*100,0)</f>
        <v>0</v>
      </c>
      <c r="T31" s="34">
        <f>'Calcification Rates'!F36</f>
        <v>9.724860000000001</v>
      </c>
      <c r="U31" s="35">
        <f t="shared" si="3"/>
        <v>0</v>
      </c>
      <c r="V31" s="35">
        <f>'Site Description'!$D$35</f>
        <v>0</v>
      </c>
      <c r="W31" s="326">
        <f t="shared" si="4"/>
        <v>0</v>
      </c>
      <c r="X31" s="17"/>
      <c r="Y31" s="33">
        <f>SUMIF('Data Entry'!$N$3:$N$151,B31,'Data Entry'!$P$3:$P$151)</f>
        <v>0</v>
      </c>
      <c r="Z31" s="35">
        <f>IF($Y$84&gt;0,(Y31/$Y$84)*100,0)</f>
        <v>0</v>
      </c>
      <c r="AA31" s="34">
        <f>'Calcification Rates'!F36</f>
        <v>9.724860000000001</v>
      </c>
      <c r="AB31" s="35">
        <f t="shared" si="5"/>
        <v>0</v>
      </c>
      <c r="AC31" s="35">
        <f>'Site Description'!$E$35</f>
        <v>0</v>
      </c>
      <c r="AD31" s="326">
        <f t="shared" si="6"/>
        <v>0</v>
      </c>
      <c r="AE31" s="17"/>
      <c r="AF31" s="33">
        <f>SUMIF('Data Entry'!$R$3:$R$151,B31,'Data Entry'!$T$3:$T$151)</f>
        <v>0</v>
      </c>
      <c r="AG31" s="35">
        <f>IF($AF$84&gt;0,(AF31/$AF$84)*100,0)</f>
        <v>0</v>
      </c>
      <c r="AH31" s="34">
        <f>'Calcification Rates'!F36</f>
        <v>9.724860000000001</v>
      </c>
      <c r="AI31" s="35">
        <f t="shared" si="7"/>
        <v>0</v>
      </c>
      <c r="AJ31" s="35">
        <f>'Site Description'!$F$35</f>
        <v>0</v>
      </c>
      <c r="AK31" s="326">
        <f t="shared" si="8"/>
        <v>0</v>
      </c>
      <c r="AL31" s="17"/>
      <c r="AM31" s="33">
        <f>SUMIF('Data Entry'!$V$3:$V$151,B31,'Data Entry'!X$3:$X$151)</f>
        <v>0</v>
      </c>
      <c r="AN31" s="40">
        <f>IF($AM$84&gt;0,(AM31/$AM$84)*100,0)</f>
        <v>0</v>
      </c>
      <c r="AO31" s="52">
        <f>'Calcification Rates'!F36</f>
        <v>9.724860000000001</v>
      </c>
      <c r="AP31" s="35">
        <f t="shared" si="9"/>
        <v>0</v>
      </c>
      <c r="AQ31" s="39">
        <f>'Site Description'!$G$35</f>
        <v>0</v>
      </c>
      <c r="AR31" s="326">
        <f t="shared" si="10"/>
        <v>0</v>
      </c>
      <c r="AS31" s="58"/>
      <c r="AT31" s="58"/>
      <c r="AU31" s="58"/>
      <c r="AV31" s="58"/>
      <c r="AW31" s="58"/>
    </row>
    <row r="32" spans="1:49" ht="15.75" thickBot="1">
      <c r="A32" s="26" t="str">
        <f>'Calcification Rates'!A37</f>
        <v>HCM</v>
      </c>
      <c r="B32" s="154" t="str">
        <f>VLOOKUP(A32,'Glossary of Codes'!A:B,2,FALSE)</f>
        <v>Hard Coral (massive)</v>
      </c>
      <c r="C32" s="80" t="s">
        <v>183</v>
      </c>
      <c r="D32" s="33">
        <f>SUMIF('Data Entry'!$B$3:$B$151,B32,'Data Entry'!$D$3:$D$151)</f>
        <v>0</v>
      </c>
      <c r="E32" s="52">
        <f>IF($D$84&gt;0,(D32/$D$84)*100,0)</f>
        <v>0</v>
      </c>
      <c r="F32" s="34">
        <f>'Calcification Rates'!F37</f>
        <v>9.724860000000001</v>
      </c>
      <c r="G32" s="34">
        <f t="shared" si="0"/>
        <v>0</v>
      </c>
      <c r="H32" s="41">
        <f>'Site Description'!$B$35</f>
        <v>0</v>
      </c>
      <c r="I32" s="326">
        <f t="shared" si="1"/>
        <v>0</v>
      </c>
      <c r="J32" s="17"/>
      <c r="K32" s="33">
        <f>SUMIF('Data Entry'!$F$3:$F$151,B32,'Data Entry'!$H$3:$H$151)</f>
        <v>0</v>
      </c>
      <c r="L32" s="41">
        <f>IF($K$84&gt;0,(K32/$K$84)*100,0)</f>
        <v>0</v>
      </c>
      <c r="M32" s="34">
        <f>'Calcification Rates'!F37</f>
        <v>9.724860000000001</v>
      </c>
      <c r="N32" s="35">
        <f t="shared" si="11"/>
        <v>0</v>
      </c>
      <c r="O32" s="41">
        <f>'Site Description'!$C$35</f>
        <v>0</v>
      </c>
      <c r="P32" s="326">
        <f t="shared" si="2"/>
        <v>0</v>
      </c>
      <c r="Q32" s="17"/>
      <c r="R32" s="33">
        <f>SUMIF('Data Entry'!$J$3:$J$151,B32,'Data Entry'!$L$3:$L$151)</f>
        <v>0</v>
      </c>
      <c r="S32" s="35">
        <f>IF($R$84&gt;0,(R32/$R$84)*100,0)</f>
        <v>0</v>
      </c>
      <c r="T32" s="34">
        <f>'Calcification Rates'!F37</f>
        <v>9.724860000000001</v>
      </c>
      <c r="U32" s="35">
        <f t="shared" si="3"/>
        <v>0</v>
      </c>
      <c r="V32" s="35">
        <f>'Site Description'!$D$35</f>
        <v>0</v>
      </c>
      <c r="W32" s="326">
        <f t="shared" si="4"/>
        <v>0</v>
      </c>
      <c r="X32" s="17"/>
      <c r="Y32" s="33">
        <f>SUMIF('Data Entry'!$N$3:$N$151,B32,'Data Entry'!$P$3:$P$151)</f>
        <v>0</v>
      </c>
      <c r="Z32" s="35">
        <f>IF($Y$84&gt;0,(Y32/$Y$84)*100,0)</f>
        <v>0</v>
      </c>
      <c r="AA32" s="34">
        <f>'Calcification Rates'!F37</f>
        <v>9.724860000000001</v>
      </c>
      <c r="AB32" s="35">
        <f t="shared" si="5"/>
        <v>0</v>
      </c>
      <c r="AC32" s="35">
        <f>'Site Description'!$E$35</f>
        <v>0</v>
      </c>
      <c r="AD32" s="326">
        <f t="shared" si="6"/>
        <v>0</v>
      </c>
      <c r="AE32" s="17"/>
      <c r="AF32" s="33">
        <f>SUMIF('Data Entry'!$R$3:$R$151,B32,'Data Entry'!$T$3:$T$151)</f>
        <v>0</v>
      </c>
      <c r="AG32" s="35">
        <f>IF($AF$84&gt;0,(AF32/$AF$84)*100,0)</f>
        <v>0</v>
      </c>
      <c r="AH32" s="34">
        <f>'Calcification Rates'!F37</f>
        <v>9.724860000000001</v>
      </c>
      <c r="AI32" s="35">
        <f t="shared" si="7"/>
        <v>0</v>
      </c>
      <c r="AJ32" s="35">
        <f>'Site Description'!$F$35</f>
        <v>0</v>
      </c>
      <c r="AK32" s="326">
        <f t="shared" si="8"/>
        <v>0</v>
      </c>
      <c r="AL32" s="17"/>
      <c r="AM32" s="33">
        <f>SUMIF('Data Entry'!$V$3:$V$151,B32,'Data Entry'!X$3:$X$151)</f>
        <v>0</v>
      </c>
      <c r="AN32" s="40">
        <f>IF($AM$84&gt;0,(AM32/$AM$84)*100,0)</f>
        <v>0</v>
      </c>
      <c r="AO32" s="52">
        <f>'Calcification Rates'!F37</f>
        <v>9.724860000000001</v>
      </c>
      <c r="AP32" s="35">
        <f t="shared" si="9"/>
        <v>0</v>
      </c>
      <c r="AQ32" s="39">
        <f>'Site Description'!$G$35</f>
        <v>0</v>
      </c>
      <c r="AR32" s="326">
        <f t="shared" si="10"/>
        <v>0</v>
      </c>
      <c r="AS32" s="58"/>
      <c r="AT32" s="58"/>
      <c r="AU32" s="58"/>
      <c r="AV32" s="58"/>
      <c r="AW32" s="58"/>
    </row>
    <row r="33" spans="1:49" ht="15.75" thickBot="1">
      <c r="A33" s="26" t="str">
        <f>'Calcification Rates'!A38</f>
        <v>HCP</v>
      </c>
      <c r="B33" s="154" t="str">
        <f>VLOOKUP(A33,'Glossary of Codes'!A:B,2,FALSE)</f>
        <v>Hard Coral (platy/foliose)</v>
      </c>
      <c r="C33" s="80" t="s">
        <v>183</v>
      </c>
      <c r="D33" s="33">
        <f>SUMIF('Data Entry'!$B$3:$B$151,B33,'Data Entry'!$D$3:$D$151)</f>
        <v>0</v>
      </c>
      <c r="E33" s="52">
        <f>IF($D$84&gt;0,(D33/$D$84)*100,0)</f>
        <v>0</v>
      </c>
      <c r="F33" s="34">
        <f>'Calcification Rates'!F38</f>
        <v>1.7100000000000002</v>
      </c>
      <c r="G33" s="34">
        <f t="shared" si="0"/>
        <v>0</v>
      </c>
      <c r="H33" s="41">
        <f>'Site Description'!$B$35</f>
        <v>0</v>
      </c>
      <c r="I33" s="326">
        <f t="shared" si="1"/>
        <v>0</v>
      </c>
      <c r="J33" s="17"/>
      <c r="K33" s="33">
        <f>SUMIF('Data Entry'!$F$3:$F$151,B33,'Data Entry'!$H$3:$H$151)</f>
        <v>0</v>
      </c>
      <c r="L33" s="41">
        <f>IF($K$84&gt;0,(K33/$K$84)*100,0)</f>
        <v>0</v>
      </c>
      <c r="M33" s="34">
        <f>'Calcification Rates'!F38</f>
        <v>1.7100000000000002</v>
      </c>
      <c r="N33" s="35">
        <f t="shared" si="11"/>
        <v>0</v>
      </c>
      <c r="O33" s="41">
        <f>'Site Description'!$C$35</f>
        <v>0</v>
      </c>
      <c r="P33" s="326">
        <f t="shared" si="2"/>
        <v>0</v>
      </c>
      <c r="Q33" s="17"/>
      <c r="R33" s="33">
        <f>SUMIF('Data Entry'!$J$3:$J$151,B33,'Data Entry'!$L$3:$L$151)</f>
        <v>0</v>
      </c>
      <c r="S33" s="35">
        <f>IF($R$84&gt;0,(R33/$R$84)*100,0)</f>
        <v>0</v>
      </c>
      <c r="T33" s="34">
        <f>'Calcification Rates'!F38</f>
        <v>1.7100000000000002</v>
      </c>
      <c r="U33" s="35">
        <f t="shared" si="3"/>
        <v>0</v>
      </c>
      <c r="V33" s="35">
        <f>'Site Description'!$D$35</f>
        <v>0</v>
      </c>
      <c r="W33" s="326">
        <f t="shared" si="4"/>
        <v>0</v>
      </c>
      <c r="X33" s="17"/>
      <c r="Y33" s="33">
        <f>SUMIF('Data Entry'!$N$3:$N$151,B33,'Data Entry'!$P$3:$P$151)</f>
        <v>0</v>
      </c>
      <c r="Z33" s="35">
        <f>IF($Y$84&gt;0,(Y33/$Y$84)*100,0)</f>
        <v>0</v>
      </c>
      <c r="AA33" s="34">
        <f>'Calcification Rates'!F38</f>
        <v>1.7100000000000002</v>
      </c>
      <c r="AB33" s="35">
        <f t="shared" si="5"/>
        <v>0</v>
      </c>
      <c r="AC33" s="35">
        <f>'Site Description'!$E$35</f>
        <v>0</v>
      </c>
      <c r="AD33" s="326">
        <f t="shared" si="6"/>
        <v>0</v>
      </c>
      <c r="AE33" s="17"/>
      <c r="AF33" s="33">
        <f>SUMIF('Data Entry'!$R$3:$R$151,B33,'Data Entry'!$T$3:$T$151)</f>
        <v>0</v>
      </c>
      <c r="AG33" s="35">
        <f>IF($AF$84&gt;0,(AF33/$AF$84)*100,0)</f>
        <v>0</v>
      </c>
      <c r="AH33" s="34">
        <f>'Calcification Rates'!F38</f>
        <v>1.7100000000000002</v>
      </c>
      <c r="AI33" s="35">
        <f t="shared" si="7"/>
        <v>0</v>
      </c>
      <c r="AJ33" s="35">
        <f>'Site Description'!$F$35</f>
        <v>0</v>
      </c>
      <c r="AK33" s="326">
        <f t="shared" si="8"/>
        <v>0</v>
      </c>
      <c r="AL33" s="17"/>
      <c r="AM33" s="33">
        <f>SUMIF('Data Entry'!$V$3:$V$151,B33,'Data Entry'!X$3:$X$151)</f>
        <v>0</v>
      </c>
      <c r="AN33" s="40">
        <f>IF($AM$84&gt;0,(AM33/$AM$84)*100,0)</f>
        <v>0</v>
      </c>
      <c r="AO33" s="52">
        <f>'Calcification Rates'!F38</f>
        <v>1.7100000000000002</v>
      </c>
      <c r="AP33" s="35">
        <f t="shared" si="9"/>
        <v>0</v>
      </c>
      <c r="AQ33" s="39">
        <f>'Site Description'!$G$35</f>
        <v>0</v>
      </c>
      <c r="AR33" s="326">
        <f t="shared" si="10"/>
        <v>0</v>
      </c>
      <c r="AS33" s="58"/>
      <c r="AT33" s="58"/>
      <c r="AU33" s="58"/>
      <c r="AV33" s="58"/>
      <c r="AW33" s="58"/>
    </row>
    <row r="34" spans="1:49" ht="15.75" thickBot="1">
      <c r="A34" s="26" t="str">
        <f>'Calcification Rates'!A39</f>
        <v>ISR</v>
      </c>
      <c r="B34" s="32" t="str">
        <f>VLOOKUP(A34,'Glossary of Codes'!A:B,2,FALSE)</f>
        <v>Isophyllastrea rigida</v>
      </c>
      <c r="C34" s="80" t="s">
        <v>183</v>
      </c>
      <c r="D34" s="33">
        <f>SUMIF('Data Entry'!$B$3:$B$151,B34,'Data Entry'!$D$3:$D$151)</f>
        <v>0</v>
      </c>
      <c r="E34" s="52">
        <f>IF($D$84&gt;0,(D34/$D$84)*100,0)</f>
        <v>0</v>
      </c>
      <c r="F34" s="34">
        <f>'Calcification Rates'!F39</f>
        <v>9.724860000000001</v>
      </c>
      <c r="G34" s="34">
        <f t="shared" si="0"/>
        <v>0</v>
      </c>
      <c r="H34" s="41">
        <f>'Site Description'!$B$35</f>
        <v>0</v>
      </c>
      <c r="I34" s="326">
        <f t="shared" si="1"/>
        <v>0</v>
      </c>
      <c r="J34" s="17"/>
      <c r="K34" s="33">
        <f>SUMIF('Data Entry'!$F$3:$F$151,B34,'Data Entry'!$H$3:$H$151)</f>
        <v>0</v>
      </c>
      <c r="L34" s="41">
        <f>IF($K$84&gt;0,(K34/$K$84)*100,0)</f>
        <v>0</v>
      </c>
      <c r="M34" s="34">
        <f>'Calcification Rates'!F39</f>
        <v>9.724860000000001</v>
      </c>
      <c r="N34" s="35">
        <f t="shared" si="11"/>
        <v>0</v>
      </c>
      <c r="O34" s="41">
        <f>'Site Description'!$C$35</f>
        <v>0</v>
      </c>
      <c r="P34" s="326">
        <f t="shared" si="2"/>
        <v>0</v>
      </c>
      <c r="Q34" s="17"/>
      <c r="R34" s="33">
        <f>SUMIF('Data Entry'!$J$3:$J$151,B34,'Data Entry'!$L$3:$L$151)</f>
        <v>0</v>
      </c>
      <c r="S34" s="35">
        <f>IF($R$84&gt;0,(R34/$R$84)*100,0)</f>
        <v>0</v>
      </c>
      <c r="T34" s="34">
        <f>'Calcification Rates'!F39</f>
        <v>9.724860000000001</v>
      </c>
      <c r="U34" s="35">
        <f t="shared" si="3"/>
        <v>0</v>
      </c>
      <c r="V34" s="35">
        <f>'Site Description'!$D$35</f>
        <v>0</v>
      </c>
      <c r="W34" s="326">
        <f t="shared" si="4"/>
        <v>0</v>
      </c>
      <c r="X34" s="17"/>
      <c r="Y34" s="33">
        <f>SUMIF('Data Entry'!$N$3:$N$151,B34,'Data Entry'!$P$3:$P$151)</f>
        <v>0</v>
      </c>
      <c r="Z34" s="35">
        <f>IF($Y$84&gt;0,(Y34/$Y$84)*100,0)</f>
        <v>0</v>
      </c>
      <c r="AA34" s="34">
        <f>'Calcification Rates'!F39</f>
        <v>9.724860000000001</v>
      </c>
      <c r="AB34" s="35">
        <f t="shared" si="5"/>
        <v>0</v>
      </c>
      <c r="AC34" s="35">
        <f>'Site Description'!$E$35</f>
        <v>0</v>
      </c>
      <c r="AD34" s="326">
        <f t="shared" si="6"/>
        <v>0</v>
      </c>
      <c r="AE34" s="17"/>
      <c r="AF34" s="33">
        <f>SUMIF('Data Entry'!$R$3:$R$151,B34,'Data Entry'!$T$3:$T$151)</f>
        <v>0</v>
      </c>
      <c r="AG34" s="35">
        <f>IF($AF$84&gt;0,(AF34/$AF$84)*100,0)</f>
        <v>0</v>
      </c>
      <c r="AH34" s="34">
        <f>'Calcification Rates'!F39</f>
        <v>9.724860000000001</v>
      </c>
      <c r="AI34" s="35">
        <f t="shared" si="7"/>
        <v>0</v>
      </c>
      <c r="AJ34" s="35">
        <f>'Site Description'!$F$35</f>
        <v>0</v>
      </c>
      <c r="AK34" s="326">
        <f t="shared" si="8"/>
        <v>0</v>
      </c>
      <c r="AL34" s="17"/>
      <c r="AM34" s="33">
        <f>SUMIF('Data Entry'!$V$3:$V$151,B34,'Data Entry'!X$3:$X$151)</f>
        <v>0</v>
      </c>
      <c r="AN34" s="40">
        <f>IF($AM$84&gt;0,(AM34/$AM$84)*100,0)</f>
        <v>0</v>
      </c>
      <c r="AO34" s="52">
        <f>'Calcification Rates'!F39</f>
        <v>9.724860000000001</v>
      </c>
      <c r="AP34" s="35">
        <f t="shared" si="9"/>
        <v>0</v>
      </c>
      <c r="AQ34" s="39">
        <f>'Site Description'!$G$35</f>
        <v>0</v>
      </c>
      <c r="AR34" s="326">
        <f t="shared" si="10"/>
        <v>0</v>
      </c>
      <c r="AS34" s="58"/>
      <c r="AT34" s="58"/>
      <c r="AU34" s="58"/>
      <c r="AV34" s="58"/>
      <c r="AW34" s="58"/>
    </row>
    <row r="35" spans="1:49" ht="15.75" thickBot="1">
      <c r="A35" s="26" t="str">
        <f>'Calcification Rates'!A40</f>
        <v>ISS</v>
      </c>
      <c r="B35" s="32" t="str">
        <f>VLOOKUP(A35,'Glossary of Codes'!A:B,2,FALSE)</f>
        <v>Isophyllia sinuosa</v>
      </c>
      <c r="C35" s="80" t="s">
        <v>183</v>
      </c>
      <c r="D35" s="33">
        <f>SUMIF('Data Entry'!$B$3:$B$151,B35,'Data Entry'!$D$3:$D$151)</f>
        <v>0</v>
      </c>
      <c r="E35" s="52">
        <f>IF($D$84&gt;0,(D35/$D$84)*100,0)</f>
        <v>0</v>
      </c>
      <c r="F35" s="34">
        <f>'Calcification Rates'!F40</f>
        <v>9.724860000000001</v>
      </c>
      <c r="G35" s="34">
        <f t="shared" si="0"/>
        <v>0</v>
      </c>
      <c r="H35" s="41">
        <f>'Site Description'!$B$35</f>
        <v>0</v>
      </c>
      <c r="I35" s="326">
        <f t="shared" si="1"/>
        <v>0</v>
      </c>
      <c r="J35" s="17"/>
      <c r="K35" s="33">
        <f>SUMIF('Data Entry'!$F$3:$F$151,B35,'Data Entry'!$H$3:$H$151)</f>
        <v>0</v>
      </c>
      <c r="L35" s="41">
        <f>IF($K$84&gt;0,(K35/$K$84)*100,0)</f>
        <v>0</v>
      </c>
      <c r="M35" s="34">
        <f>'Calcification Rates'!F40</f>
        <v>9.724860000000001</v>
      </c>
      <c r="N35" s="35">
        <f t="shared" si="11"/>
        <v>0</v>
      </c>
      <c r="O35" s="41">
        <f>'Site Description'!$C$35</f>
        <v>0</v>
      </c>
      <c r="P35" s="326">
        <f t="shared" si="2"/>
        <v>0</v>
      </c>
      <c r="Q35" s="17"/>
      <c r="R35" s="33">
        <f>SUMIF('Data Entry'!$J$3:$J$151,B35,'Data Entry'!$L$3:$L$151)</f>
        <v>0</v>
      </c>
      <c r="S35" s="35">
        <f>IF($R$84&gt;0,(R35/$R$84)*100,0)</f>
        <v>0</v>
      </c>
      <c r="T35" s="34">
        <f>'Calcification Rates'!F40</f>
        <v>9.724860000000001</v>
      </c>
      <c r="U35" s="35">
        <f t="shared" si="3"/>
        <v>0</v>
      </c>
      <c r="V35" s="35">
        <f>'Site Description'!$D$35</f>
        <v>0</v>
      </c>
      <c r="W35" s="326">
        <f t="shared" si="4"/>
        <v>0</v>
      </c>
      <c r="X35" s="17"/>
      <c r="Y35" s="33">
        <f>SUMIF('Data Entry'!$N$3:$N$151,B35,'Data Entry'!$P$3:$P$151)</f>
        <v>0</v>
      </c>
      <c r="Z35" s="35">
        <f>IF($Y$84&gt;0,(Y35/$Y$84)*100,0)</f>
        <v>0</v>
      </c>
      <c r="AA35" s="34">
        <f>'Calcification Rates'!F40</f>
        <v>9.724860000000001</v>
      </c>
      <c r="AB35" s="35">
        <f t="shared" si="5"/>
        <v>0</v>
      </c>
      <c r="AC35" s="35">
        <f>'Site Description'!$E$35</f>
        <v>0</v>
      </c>
      <c r="AD35" s="326">
        <f t="shared" si="6"/>
        <v>0</v>
      </c>
      <c r="AE35" s="17"/>
      <c r="AF35" s="33">
        <f>SUMIF('Data Entry'!$R$3:$R$151,B35,'Data Entry'!$T$3:$T$151)</f>
        <v>0</v>
      </c>
      <c r="AG35" s="35">
        <f>IF($AF$84&gt;0,(AF35/$AF$84)*100,0)</f>
        <v>0</v>
      </c>
      <c r="AH35" s="34">
        <f>'Calcification Rates'!F40</f>
        <v>9.724860000000001</v>
      </c>
      <c r="AI35" s="35">
        <f t="shared" si="7"/>
        <v>0</v>
      </c>
      <c r="AJ35" s="35">
        <f>'Site Description'!$F$35</f>
        <v>0</v>
      </c>
      <c r="AK35" s="326">
        <f t="shared" si="8"/>
        <v>0</v>
      </c>
      <c r="AL35" s="17"/>
      <c r="AM35" s="33">
        <f>SUMIF('Data Entry'!$V$3:$V$151,B35,'Data Entry'!X$3:$X$151)</f>
        <v>0</v>
      </c>
      <c r="AN35" s="40">
        <f>IF($AM$84&gt;0,(AM35/$AM$84)*100,0)</f>
        <v>0</v>
      </c>
      <c r="AO35" s="52">
        <f>'Calcification Rates'!F40</f>
        <v>9.724860000000001</v>
      </c>
      <c r="AP35" s="35">
        <f t="shared" si="9"/>
        <v>0</v>
      </c>
      <c r="AQ35" s="39">
        <f>'Site Description'!$G$35</f>
        <v>0</v>
      </c>
      <c r="AR35" s="326">
        <f t="shared" si="10"/>
        <v>0</v>
      </c>
      <c r="AS35" s="58"/>
      <c r="AT35" s="58"/>
      <c r="AU35" s="58"/>
      <c r="AV35" s="58"/>
      <c r="AW35" s="58"/>
    </row>
    <row r="36" spans="1:49" ht="15.75" thickBot="1">
      <c r="A36" s="26" t="str">
        <f>'Calcification Rates'!A41</f>
        <v>LEC</v>
      </c>
      <c r="B36" s="154" t="str">
        <f>VLOOKUP(A36,'Glossary of Codes'!A:B,2,FALSE)</f>
        <v>Leptoceris cucullata</v>
      </c>
      <c r="C36" s="80" t="s">
        <v>183</v>
      </c>
      <c r="D36" s="33">
        <f>SUMIF('Data Entry'!$B$3:$B$151,B36,'Data Entry'!$D$3:$D$151)</f>
        <v>0</v>
      </c>
      <c r="E36" s="52">
        <f>IF($D$84&gt;0,(D36/$D$84)*100,0)</f>
        <v>0</v>
      </c>
      <c r="F36" s="34">
        <f>'Calcification Rates'!F41</f>
        <v>5.224499999999999</v>
      </c>
      <c r="G36" s="34">
        <f t="shared" si="0"/>
        <v>0</v>
      </c>
      <c r="H36" s="41">
        <f>'Site Description'!$B$35</f>
        <v>0</v>
      </c>
      <c r="I36" s="326">
        <f t="shared" si="1"/>
        <v>0</v>
      </c>
      <c r="J36" s="17"/>
      <c r="K36" s="33">
        <f>SUMIF('Data Entry'!$F$3:$F$151,B36,'Data Entry'!$H$3:$H$151)</f>
        <v>0</v>
      </c>
      <c r="L36" s="41">
        <f>IF($K$84&gt;0,(K36/$K$84)*100,0)</f>
        <v>0</v>
      </c>
      <c r="M36" s="34">
        <f>'Calcification Rates'!F41</f>
        <v>5.224499999999999</v>
      </c>
      <c r="N36" s="35">
        <f t="shared" si="11"/>
        <v>0</v>
      </c>
      <c r="O36" s="41">
        <f>'Site Description'!$C$35</f>
        <v>0</v>
      </c>
      <c r="P36" s="326">
        <f t="shared" si="2"/>
        <v>0</v>
      </c>
      <c r="Q36" s="17"/>
      <c r="R36" s="33">
        <f>SUMIF('Data Entry'!$J$3:$J$151,B36,'Data Entry'!$L$3:$L$151)</f>
        <v>0</v>
      </c>
      <c r="S36" s="35">
        <f>IF($R$84&gt;0,(R36/$R$84)*100,0)</f>
        <v>0</v>
      </c>
      <c r="T36" s="34">
        <f>'Calcification Rates'!F41</f>
        <v>5.224499999999999</v>
      </c>
      <c r="U36" s="35">
        <f t="shared" si="3"/>
        <v>0</v>
      </c>
      <c r="V36" s="35">
        <f>'Site Description'!$D$35</f>
        <v>0</v>
      </c>
      <c r="W36" s="326">
        <f t="shared" si="4"/>
        <v>0</v>
      </c>
      <c r="X36" s="17"/>
      <c r="Y36" s="33">
        <f>SUMIF('Data Entry'!$N$3:$N$151,B36,'Data Entry'!$P$3:$P$151)</f>
        <v>0</v>
      </c>
      <c r="Z36" s="35">
        <f>IF($Y$84&gt;0,(Y36/$Y$84)*100,0)</f>
        <v>0</v>
      </c>
      <c r="AA36" s="34">
        <f>'Calcification Rates'!F41</f>
        <v>5.224499999999999</v>
      </c>
      <c r="AB36" s="35">
        <f t="shared" si="5"/>
        <v>0</v>
      </c>
      <c r="AC36" s="35">
        <f>'Site Description'!$E$35</f>
        <v>0</v>
      </c>
      <c r="AD36" s="326">
        <f t="shared" si="6"/>
        <v>0</v>
      </c>
      <c r="AE36" s="17"/>
      <c r="AF36" s="33">
        <f>SUMIF('Data Entry'!$R$3:$R$151,B36,'Data Entry'!$T$3:$T$151)</f>
        <v>0</v>
      </c>
      <c r="AG36" s="35">
        <f>IF($AF$84&gt;0,(AF36/$AF$84)*100,0)</f>
        <v>0</v>
      </c>
      <c r="AH36" s="34">
        <f>'Calcification Rates'!F41</f>
        <v>5.224499999999999</v>
      </c>
      <c r="AI36" s="35">
        <f t="shared" si="7"/>
        <v>0</v>
      </c>
      <c r="AJ36" s="35">
        <f>'Site Description'!$F$35</f>
        <v>0</v>
      </c>
      <c r="AK36" s="326">
        <f t="shared" si="8"/>
        <v>0</v>
      </c>
      <c r="AL36" s="17"/>
      <c r="AM36" s="33">
        <f>SUMIF('Data Entry'!$V$3:$V$151,B36,'Data Entry'!X$3:$X$151)</f>
        <v>0</v>
      </c>
      <c r="AN36" s="40">
        <f>IF($AM$84&gt;0,(AM36/$AM$84)*100,0)</f>
        <v>0</v>
      </c>
      <c r="AO36" s="52">
        <f>'Calcification Rates'!F41</f>
        <v>5.224499999999999</v>
      </c>
      <c r="AP36" s="35">
        <f t="shared" si="9"/>
        <v>0</v>
      </c>
      <c r="AQ36" s="39">
        <f>'Site Description'!$G$35</f>
        <v>0</v>
      </c>
      <c r="AR36" s="326">
        <f t="shared" si="10"/>
        <v>0</v>
      </c>
      <c r="AS36" s="58"/>
      <c r="AT36" s="58"/>
      <c r="AU36" s="58"/>
      <c r="AV36" s="58"/>
      <c r="AW36" s="58"/>
    </row>
    <row r="37" spans="1:49" ht="15.75" thickBot="1">
      <c r="A37" s="26" t="str">
        <f>'Calcification Rates'!A42</f>
        <v>MAC</v>
      </c>
      <c r="B37" s="32" t="str">
        <f>VLOOKUP(A37,'Glossary of Codes'!A:B,2,FALSE)</f>
        <v>Macroalgae</v>
      </c>
      <c r="C37" s="80" t="s">
        <v>186</v>
      </c>
      <c r="D37" s="33">
        <f>SUMIF('Data Entry'!$B$3:$B$151,B37,'Data Entry'!$D$3:$D$151)</f>
        <v>0</v>
      </c>
      <c r="E37" s="52">
        <f>IF($D$84&gt;0,(D37/$D$84)*100,0)</f>
        <v>0</v>
      </c>
      <c r="F37" s="34">
        <f>'Calcification Rates'!F42</f>
        <v>0</v>
      </c>
      <c r="G37" s="34">
        <f t="shared" si="0"/>
        <v>0</v>
      </c>
      <c r="H37" s="41">
        <f>'Site Description'!$B$35</f>
        <v>0</v>
      </c>
      <c r="I37" s="326">
        <f t="shared" si="1"/>
        <v>0</v>
      </c>
      <c r="J37" s="17"/>
      <c r="K37" s="33">
        <f>SUMIF('Data Entry'!$F$3:$F$151,B37,'Data Entry'!$H$3:$H$151)</f>
        <v>0</v>
      </c>
      <c r="L37" s="41">
        <f>IF($K$84&gt;0,(K37/$K$84)*100,0)</f>
        <v>0</v>
      </c>
      <c r="M37" s="34">
        <f>'Calcification Rates'!F42</f>
        <v>0</v>
      </c>
      <c r="N37" s="35">
        <f t="shared" si="11"/>
        <v>0</v>
      </c>
      <c r="O37" s="41">
        <f>'Site Description'!$C$35</f>
        <v>0</v>
      </c>
      <c r="P37" s="326">
        <f t="shared" si="2"/>
        <v>0</v>
      </c>
      <c r="Q37" s="17"/>
      <c r="R37" s="33">
        <f>SUMIF('Data Entry'!$J$3:$J$151,B37,'Data Entry'!$L$3:$L$151)</f>
        <v>0</v>
      </c>
      <c r="S37" s="35">
        <f>IF($R$84&gt;0,(R37/$R$84)*100,0)</f>
        <v>0</v>
      </c>
      <c r="T37" s="34">
        <f>'Calcification Rates'!F42</f>
        <v>0</v>
      </c>
      <c r="U37" s="35">
        <f t="shared" si="3"/>
        <v>0</v>
      </c>
      <c r="V37" s="35">
        <f>'Site Description'!$D$35</f>
        <v>0</v>
      </c>
      <c r="W37" s="326">
        <f t="shared" si="4"/>
        <v>0</v>
      </c>
      <c r="X37" s="17"/>
      <c r="Y37" s="33">
        <f>SUMIF('Data Entry'!$N$3:$N$151,B37,'Data Entry'!$P$3:$P$151)</f>
        <v>0</v>
      </c>
      <c r="Z37" s="35">
        <f>IF($Y$84&gt;0,(Y37/$Y$84)*100,0)</f>
        <v>0</v>
      </c>
      <c r="AA37" s="34">
        <f>'Calcification Rates'!F42</f>
        <v>0</v>
      </c>
      <c r="AB37" s="35">
        <f t="shared" si="5"/>
        <v>0</v>
      </c>
      <c r="AC37" s="35">
        <f>'Site Description'!$E$35</f>
        <v>0</v>
      </c>
      <c r="AD37" s="326">
        <f t="shared" si="6"/>
        <v>0</v>
      </c>
      <c r="AE37" s="17"/>
      <c r="AF37" s="33">
        <f>SUMIF('Data Entry'!$R$3:$R$151,B37,'Data Entry'!$T$3:$T$151)</f>
        <v>0</v>
      </c>
      <c r="AG37" s="35">
        <f>IF($AF$84&gt;0,(AF37/$AF$84)*100,0)</f>
        <v>0</v>
      </c>
      <c r="AH37" s="34">
        <f>'Calcification Rates'!F42</f>
        <v>0</v>
      </c>
      <c r="AI37" s="35">
        <f t="shared" si="7"/>
        <v>0</v>
      </c>
      <c r="AJ37" s="35">
        <f>'Site Description'!$F$35</f>
        <v>0</v>
      </c>
      <c r="AK37" s="326">
        <f t="shared" si="8"/>
        <v>0</v>
      </c>
      <c r="AL37" s="17"/>
      <c r="AM37" s="33">
        <f>SUMIF('Data Entry'!$V$3:$V$151,B37,'Data Entry'!X$3:$X$151)</f>
        <v>0</v>
      </c>
      <c r="AN37" s="40">
        <f>IF($AM$84&gt;0,(AM37/$AM$84)*100,0)</f>
        <v>0</v>
      </c>
      <c r="AO37" s="52">
        <f>'Calcification Rates'!F42</f>
        <v>0</v>
      </c>
      <c r="AP37" s="35">
        <f t="shared" si="9"/>
        <v>0</v>
      </c>
      <c r="AQ37" s="39">
        <f>'Site Description'!$G$35</f>
        <v>0</v>
      </c>
      <c r="AR37" s="326">
        <f t="shared" si="10"/>
        <v>0</v>
      </c>
      <c r="AS37" s="58"/>
      <c r="AT37" s="58"/>
      <c r="AU37" s="58"/>
      <c r="AV37" s="58"/>
      <c r="AW37" s="58"/>
    </row>
    <row r="38" spans="1:49" ht="15.75" thickBot="1">
      <c r="A38" s="26" t="str">
        <f>'Calcification Rates'!A43</f>
        <v>MAE</v>
      </c>
      <c r="B38" s="154" t="str">
        <f>VLOOKUP(A38,'Glossary of Codes'!A:B,2,FALSE)</f>
        <v>Manicina areolata</v>
      </c>
      <c r="C38" s="80" t="s">
        <v>183</v>
      </c>
      <c r="D38" s="33">
        <f>SUMIF('Data Entry'!$B$3:$B$151,B38,'Data Entry'!$D$3:$D$151)</f>
        <v>0</v>
      </c>
      <c r="E38" s="52">
        <f>IF($D$84&gt;0,(D38/$D$84)*100,0)</f>
        <v>0</v>
      </c>
      <c r="F38" s="34">
        <f>'Calcification Rates'!F43</f>
        <v>11.41614</v>
      </c>
      <c r="G38" s="34">
        <f t="shared" si="0"/>
        <v>0</v>
      </c>
      <c r="H38" s="41">
        <f>'Site Description'!$B$35</f>
        <v>0</v>
      </c>
      <c r="I38" s="326">
        <f t="shared" si="1"/>
        <v>0</v>
      </c>
      <c r="J38" s="17"/>
      <c r="K38" s="33">
        <f>SUMIF('Data Entry'!$F$3:$F$151,B38,'Data Entry'!$H$3:$H$151)</f>
        <v>0</v>
      </c>
      <c r="L38" s="41">
        <f>IF($K$84&gt;0,(K38/$K$84)*100,0)</f>
        <v>0</v>
      </c>
      <c r="M38" s="34">
        <f>'Calcification Rates'!F43</f>
        <v>11.41614</v>
      </c>
      <c r="N38" s="35">
        <f t="shared" si="11"/>
        <v>0</v>
      </c>
      <c r="O38" s="41">
        <f>'Site Description'!$C$35</f>
        <v>0</v>
      </c>
      <c r="P38" s="326">
        <f t="shared" si="2"/>
        <v>0</v>
      </c>
      <c r="Q38" s="17"/>
      <c r="R38" s="33">
        <f>SUMIF('Data Entry'!$J$3:$J$151,B38,'Data Entry'!$L$3:$L$151)</f>
        <v>0</v>
      </c>
      <c r="S38" s="35">
        <f>IF($R$84&gt;0,(R38/$R$84)*100,0)</f>
        <v>0</v>
      </c>
      <c r="T38" s="34">
        <f>'Calcification Rates'!F43</f>
        <v>11.41614</v>
      </c>
      <c r="U38" s="35">
        <f t="shared" si="3"/>
        <v>0</v>
      </c>
      <c r="V38" s="35">
        <f>'Site Description'!$D$35</f>
        <v>0</v>
      </c>
      <c r="W38" s="326">
        <f t="shared" si="4"/>
        <v>0</v>
      </c>
      <c r="X38" s="17"/>
      <c r="Y38" s="33">
        <f>SUMIF('Data Entry'!$N$3:$N$151,B38,'Data Entry'!$P$3:$P$151)</f>
        <v>0</v>
      </c>
      <c r="Z38" s="35">
        <f>IF($Y$84&gt;0,(Y38/$Y$84)*100,0)</f>
        <v>0</v>
      </c>
      <c r="AA38" s="34">
        <f>'Calcification Rates'!F43</f>
        <v>11.41614</v>
      </c>
      <c r="AB38" s="35">
        <f t="shared" si="5"/>
        <v>0</v>
      </c>
      <c r="AC38" s="35">
        <f>'Site Description'!$E$35</f>
        <v>0</v>
      </c>
      <c r="AD38" s="326">
        <f t="shared" si="6"/>
        <v>0</v>
      </c>
      <c r="AE38" s="17"/>
      <c r="AF38" s="33">
        <f>SUMIF('Data Entry'!$R$3:$R$151,B38,'Data Entry'!$T$3:$T$151)</f>
        <v>0</v>
      </c>
      <c r="AG38" s="35">
        <f>IF($AF$84&gt;0,(AF38/$AF$84)*100,0)</f>
        <v>0</v>
      </c>
      <c r="AH38" s="34">
        <f>'Calcification Rates'!F43</f>
        <v>11.41614</v>
      </c>
      <c r="AI38" s="35">
        <f t="shared" si="7"/>
        <v>0</v>
      </c>
      <c r="AJ38" s="35">
        <f>'Site Description'!$F$35</f>
        <v>0</v>
      </c>
      <c r="AK38" s="326">
        <f t="shared" si="8"/>
        <v>0</v>
      </c>
      <c r="AL38" s="17"/>
      <c r="AM38" s="33">
        <f>SUMIF('Data Entry'!$V$3:$V$151,B38,'Data Entry'!X$3:$X$151)</f>
        <v>0</v>
      </c>
      <c r="AN38" s="40">
        <f>IF($AM$84&gt;0,(AM38/$AM$84)*100,0)</f>
        <v>0</v>
      </c>
      <c r="AO38" s="52">
        <f>'Calcification Rates'!F43</f>
        <v>11.41614</v>
      </c>
      <c r="AP38" s="35">
        <f t="shared" si="9"/>
        <v>0</v>
      </c>
      <c r="AQ38" s="39">
        <f>'Site Description'!$G$35</f>
        <v>0</v>
      </c>
      <c r="AR38" s="326">
        <f t="shared" si="10"/>
        <v>0</v>
      </c>
      <c r="AS38" s="58"/>
      <c r="AT38" s="58"/>
      <c r="AU38" s="58"/>
      <c r="AV38" s="58"/>
      <c r="AW38" s="58"/>
    </row>
    <row r="39" spans="1:49" ht="15.75" thickBot="1">
      <c r="A39" s="26" t="str">
        <f>'Calcification Rates'!A44</f>
        <v>MCCA</v>
      </c>
      <c r="B39" s="32" t="str">
        <f>VLOOKUP(A39,'Glossary of Codes'!A:B,2,FALSE)</f>
        <v>Macroalgae/CCA</v>
      </c>
      <c r="C39" s="80" t="s">
        <v>217</v>
      </c>
      <c r="D39" s="33">
        <f>SUMIF('Data Entry'!$B$3:$B$151,B39,'Data Entry'!$D$3:$D$151)</f>
        <v>0</v>
      </c>
      <c r="E39" s="52">
        <f>IF($D$84&gt;0,(D39/$D$84)*100,0)</f>
        <v>0</v>
      </c>
      <c r="F39" s="34">
        <f>'Calcification Rates'!F44</f>
        <v>0.1808</v>
      </c>
      <c r="G39" s="34">
        <f t="shared" si="0"/>
        <v>0</v>
      </c>
      <c r="H39" s="41">
        <f>'Site Description'!$B$35</f>
        <v>0</v>
      </c>
      <c r="I39" s="326">
        <f t="shared" si="1"/>
        <v>0</v>
      </c>
      <c r="J39" s="17"/>
      <c r="K39" s="33">
        <f>SUMIF('Data Entry'!$F$3:$F$151,B39,'Data Entry'!$H$3:$H$151)</f>
        <v>0</v>
      </c>
      <c r="L39" s="41">
        <f>IF($K$84&gt;0,(K39/$K$84)*100,0)</f>
        <v>0</v>
      </c>
      <c r="M39" s="34">
        <f>'Calcification Rates'!F44</f>
        <v>0.1808</v>
      </c>
      <c r="N39" s="35">
        <f t="shared" si="11"/>
        <v>0</v>
      </c>
      <c r="O39" s="41">
        <f>'Site Description'!$C$35</f>
        <v>0</v>
      </c>
      <c r="P39" s="326">
        <f t="shared" si="2"/>
        <v>0</v>
      </c>
      <c r="Q39" s="17"/>
      <c r="R39" s="33">
        <f>SUMIF('Data Entry'!$J$3:$J$151,B39,'Data Entry'!$L$3:$L$151)</f>
        <v>0</v>
      </c>
      <c r="S39" s="35">
        <f>IF($R$84&gt;0,(R39/$R$84)*100,0)</f>
        <v>0</v>
      </c>
      <c r="T39" s="34">
        <f>'Calcification Rates'!F44</f>
        <v>0.1808</v>
      </c>
      <c r="U39" s="35">
        <f t="shared" si="3"/>
        <v>0</v>
      </c>
      <c r="V39" s="35">
        <f>'Site Description'!$D$35</f>
        <v>0</v>
      </c>
      <c r="W39" s="326">
        <f t="shared" si="4"/>
        <v>0</v>
      </c>
      <c r="X39" s="17"/>
      <c r="Y39" s="33">
        <f>SUMIF('Data Entry'!$N$3:$N$151,B39,'Data Entry'!$P$3:$P$151)</f>
        <v>0</v>
      </c>
      <c r="Z39" s="35">
        <f>IF($Y$84&gt;0,(Y39/$Y$84)*100,0)</f>
        <v>0</v>
      </c>
      <c r="AA39" s="34">
        <f>'Calcification Rates'!F44</f>
        <v>0.1808</v>
      </c>
      <c r="AB39" s="35">
        <f t="shared" si="5"/>
        <v>0</v>
      </c>
      <c r="AC39" s="35">
        <f>'Site Description'!$E$35</f>
        <v>0</v>
      </c>
      <c r="AD39" s="326">
        <f t="shared" si="6"/>
        <v>0</v>
      </c>
      <c r="AE39" s="17"/>
      <c r="AF39" s="33">
        <f>SUMIF('Data Entry'!$R$3:$R$151,B39,'Data Entry'!$T$3:$T$151)</f>
        <v>0</v>
      </c>
      <c r="AG39" s="35">
        <f>IF($AF$84&gt;0,(AF39/$AF$84)*100,0)</f>
        <v>0</v>
      </c>
      <c r="AH39" s="34">
        <f>'Calcification Rates'!F44</f>
        <v>0.1808</v>
      </c>
      <c r="AI39" s="35">
        <f t="shared" si="7"/>
        <v>0</v>
      </c>
      <c r="AJ39" s="35">
        <f>'Site Description'!$F$35</f>
        <v>0</v>
      </c>
      <c r="AK39" s="326">
        <f t="shared" si="8"/>
        <v>0</v>
      </c>
      <c r="AL39" s="17"/>
      <c r="AM39" s="33">
        <f>SUMIF('Data Entry'!$V$3:$V$151,B39,'Data Entry'!X$3:$X$151)</f>
        <v>0</v>
      </c>
      <c r="AN39" s="40">
        <f>IF($AM$84&gt;0,(AM39/$AM$84)*100,0)</f>
        <v>0</v>
      </c>
      <c r="AO39" s="52">
        <f>'Calcification Rates'!F44</f>
        <v>0.1808</v>
      </c>
      <c r="AP39" s="35">
        <f t="shared" si="9"/>
        <v>0</v>
      </c>
      <c r="AQ39" s="39">
        <f>'Site Description'!$G$35</f>
        <v>0</v>
      </c>
      <c r="AR39" s="326">
        <f t="shared" si="10"/>
        <v>0</v>
      </c>
      <c r="AS39" s="58"/>
      <c r="AT39" s="58"/>
      <c r="AU39" s="58"/>
      <c r="AV39" s="58"/>
      <c r="AW39" s="58"/>
    </row>
    <row r="40" spans="1:49" ht="15.75" thickBot="1">
      <c r="A40" s="26" t="str">
        <f>'Calcification Rates'!A45</f>
        <v>MD</v>
      </c>
      <c r="B40" s="32" t="str">
        <f>VLOOKUP(A40,'Glossary of Codes'!A:B,2,FALSE)</f>
        <v>Madracis spp.</v>
      </c>
      <c r="C40" s="80" t="s">
        <v>183</v>
      </c>
      <c r="D40" s="33">
        <f>SUMIF('Data Entry'!$B$3:$B$151,B40,'Data Entry'!$D$3:$D$151)</f>
        <v>0</v>
      </c>
      <c r="E40" s="52">
        <f>IF($D$84&gt;0,(D40/$D$84)*100,0)</f>
        <v>0</v>
      </c>
      <c r="F40" s="34">
        <f>'Calcification Rates'!F45</f>
        <v>33.94799999999999</v>
      </c>
      <c r="G40" s="34">
        <f t="shared" si="0"/>
        <v>0</v>
      </c>
      <c r="H40" s="41">
        <f>'Site Description'!$B$35</f>
        <v>0</v>
      </c>
      <c r="I40" s="326">
        <f t="shared" si="1"/>
        <v>0</v>
      </c>
      <c r="J40" s="17"/>
      <c r="K40" s="33">
        <f>SUMIF('Data Entry'!$F$3:$F$151,B40,'Data Entry'!$H$3:$H$151)</f>
        <v>0</v>
      </c>
      <c r="L40" s="41">
        <f>IF($K$84&gt;0,(K40/$K$84)*100,0)</f>
        <v>0</v>
      </c>
      <c r="M40" s="34">
        <f>'Calcification Rates'!F45</f>
        <v>33.94799999999999</v>
      </c>
      <c r="N40" s="35">
        <f t="shared" si="11"/>
        <v>0</v>
      </c>
      <c r="O40" s="41">
        <f>'Site Description'!$C$35</f>
        <v>0</v>
      </c>
      <c r="P40" s="326">
        <f t="shared" si="2"/>
        <v>0</v>
      </c>
      <c r="Q40" s="17"/>
      <c r="R40" s="33">
        <f>SUMIF('Data Entry'!$J$3:$J$151,B40,'Data Entry'!$L$3:$L$151)</f>
        <v>0</v>
      </c>
      <c r="S40" s="35">
        <f>IF($R$84&gt;0,(R40/$R$84)*100,0)</f>
        <v>0</v>
      </c>
      <c r="T40" s="34">
        <f>'Calcification Rates'!F45</f>
        <v>33.94799999999999</v>
      </c>
      <c r="U40" s="35">
        <f t="shared" si="3"/>
        <v>0</v>
      </c>
      <c r="V40" s="35">
        <f>'Site Description'!$D$35</f>
        <v>0</v>
      </c>
      <c r="W40" s="326">
        <f t="shared" si="4"/>
        <v>0</v>
      </c>
      <c r="X40" s="17"/>
      <c r="Y40" s="33">
        <f>SUMIF('Data Entry'!$N$3:$N$151,B40,'Data Entry'!$P$3:$P$151)</f>
        <v>0</v>
      </c>
      <c r="Z40" s="35">
        <f>IF($Y$84&gt;0,(Y40/$Y$84)*100,0)</f>
        <v>0</v>
      </c>
      <c r="AA40" s="34">
        <f>'Calcification Rates'!F45</f>
        <v>33.94799999999999</v>
      </c>
      <c r="AB40" s="35">
        <f t="shared" si="5"/>
        <v>0</v>
      </c>
      <c r="AC40" s="35">
        <f>'Site Description'!$E$35</f>
        <v>0</v>
      </c>
      <c r="AD40" s="326">
        <f t="shared" si="6"/>
        <v>0</v>
      </c>
      <c r="AE40" s="17"/>
      <c r="AF40" s="33">
        <f>SUMIF('Data Entry'!$R$3:$R$151,B40,'Data Entry'!$T$3:$T$151)</f>
        <v>0</v>
      </c>
      <c r="AG40" s="35">
        <f>IF($AF$84&gt;0,(AF40/$AF$84)*100,0)</f>
        <v>0</v>
      </c>
      <c r="AH40" s="34">
        <f>'Calcification Rates'!F45</f>
        <v>33.94799999999999</v>
      </c>
      <c r="AI40" s="35">
        <f t="shared" si="7"/>
        <v>0</v>
      </c>
      <c r="AJ40" s="35">
        <f>'Site Description'!$F$35</f>
        <v>0</v>
      </c>
      <c r="AK40" s="326">
        <f t="shared" si="8"/>
        <v>0</v>
      </c>
      <c r="AL40" s="17"/>
      <c r="AM40" s="33">
        <f>SUMIF('Data Entry'!$V$3:$V$151,B40,'Data Entry'!X$3:$X$151)</f>
        <v>0</v>
      </c>
      <c r="AN40" s="40">
        <f>IF($AM$84&gt;0,(AM40/$AM$84)*100,0)</f>
        <v>0</v>
      </c>
      <c r="AO40" s="52">
        <f>'Calcification Rates'!F45</f>
        <v>33.94799999999999</v>
      </c>
      <c r="AP40" s="35">
        <f t="shared" si="9"/>
        <v>0</v>
      </c>
      <c r="AQ40" s="39">
        <f>'Site Description'!$G$35</f>
        <v>0</v>
      </c>
      <c r="AR40" s="326">
        <f t="shared" si="10"/>
        <v>0</v>
      </c>
      <c r="AS40" s="58"/>
      <c r="AT40" s="58"/>
      <c r="AU40" s="58"/>
      <c r="AV40" s="58"/>
      <c r="AW40" s="58"/>
    </row>
    <row r="41" spans="1:49" ht="15.75" thickBot="1">
      <c r="A41" s="26" t="str">
        <f>'Calcification Rates'!A46</f>
        <v>MDC</v>
      </c>
      <c r="B41" s="32" t="str">
        <f>VLOOKUP(A41,'Glossary of Codes'!A:B,2,FALSE)</f>
        <v>Madracis carmabi</v>
      </c>
      <c r="C41" s="80" t="s">
        <v>183</v>
      </c>
      <c r="D41" s="33">
        <f>SUMIF('Data Entry'!$B$3:$B$151,B41,'Data Entry'!$D$3:$D$151)</f>
        <v>0</v>
      </c>
      <c r="E41" s="52">
        <f>IF($D$84&gt;0,(D41/$D$84)*100,0)</f>
        <v>0</v>
      </c>
      <c r="F41" s="34">
        <f>'Calcification Rates'!F46</f>
        <v>33.94799999999999</v>
      </c>
      <c r="G41" s="34">
        <f t="shared" si="0"/>
        <v>0</v>
      </c>
      <c r="H41" s="41">
        <f>'Site Description'!$B$35</f>
        <v>0</v>
      </c>
      <c r="I41" s="326">
        <f t="shared" si="1"/>
        <v>0</v>
      </c>
      <c r="J41" s="17"/>
      <c r="K41" s="33">
        <f>SUMIF('Data Entry'!$F$3:$F$151,B41,'Data Entry'!$H$3:$H$151)</f>
        <v>0</v>
      </c>
      <c r="L41" s="41">
        <f>IF($K$84&gt;0,(K41/$K$84)*100,0)</f>
        <v>0</v>
      </c>
      <c r="M41" s="34">
        <f>'Calcification Rates'!F46</f>
        <v>33.94799999999999</v>
      </c>
      <c r="N41" s="35">
        <f t="shared" si="11"/>
        <v>0</v>
      </c>
      <c r="O41" s="41">
        <f>'Site Description'!$C$35</f>
        <v>0</v>
      </c>
      <c r="P41" s="326">
        <f t="shared" si="2"/>
        <v>0</v>
      </c>
      <c r="Q41" s="17"/>
      <c r="R41" s="33">
        <f>SUMIF('Data Entry'!$J$3:$J$151,B41,'Data Entry'!$L$3:$L$151)</f>
        <v>0</v>
      </c>
      <c r="S41" s="35">
        <f>IF($R$84&gt;0,(R41/$R$84)*100,0)</f>
        <v>0</v>
      </c>
      <c r="T41" s="34">
        <f>'Calcification Rates'!F46</f>
        <v>33.94799999999999</v>
      </c>
      <c r="U41" s="35">
        <f t="shared" si="3"/>
        <v>0</v>
      </c>
      <c r="V41" s="35">
        <f>'Site Description'!$D$35</f>
        <v>0</v>
      </c>
      <c r="W41" s="326">
        <f t="shared" si="4"/>
        <v>0</v>
      </c>
      <c r="X41" s="17"/>
      <c r="Y41" s="33">
        <f>SUMIF('Data Entry'!$N$3:$N$151,B41,'Data Entry'!$P$3:$P$151)</f>
        <v>0</v>
      </c>
      <c r="Z41" s="35">
        <f>IF($Y$84&gt;0,(Y41/$Y$84)*100,0)</f>
        <v>0</v>
      </c>
      <c r="AA41" s="34">
        <f>'Calcification Rates'!F46</f>
        <v>33.94799999999999</v>
      </c>
      <c r="AB41" s="35">
        <f t="shared" si="5"/>
        <v>0</v>
      </c>
      <c r="AC41" s="35">
        <f>'Site Description'!$E$35</f>
        <v>0</v>
      </c>
      <c r="AD41" s="326">
        <f t="shared" si="6"/>
        <v>0</v>
      </c>
      <c r="AE41" s="17"/>
      <c r="AF41" s="33">
        <f>SUMIF('Data Entry'!$R$3:$R$151,B41,'Data Entry'!$T$3:$T$151)</f>
        <v>0</v>
      </c>
      <c r="AG41" s="35">
        <f>IF($AF$84&gt;0,(AF41/$AF$84)*100,0)</f>
        <v>0</v>
      </c>
      <c r="AH41" s="34">
        <f>'Calcification Rates'!F46</f>
        <v>33.94799999999999</v>
      </c>
      <c r="AI41" s="35">
        <f t="shared" si="7"/>
        <v>0</v>
      </c>
      <c r="AJ41" s="35">
        <f>'Site Description'!$F$35</f>
        <v>0</v>
      </c>
      <c r="AK41" s="326">
        <f t="shared" si="8"/>
        <v>0</v>
      </c>
      <c r="AL41" s="17"/>
      <c r="AM41" s="33">
        <f>SUMIF('Data Entry'!$V$3:$V$151,B41,'Data Entry'!X$3:$X$151)</f>
        <v>0</v>
      </c>
      <c r="AN41" s="40">
        <f>IF($AM$84&gt;0,(AM41/$AM$84)*100,0)</f>
        <v>0</v>
      </c>
      <c r="AO41" s="52">
        <f>'Calcification Rates'!F46</f>
        <v>33.94799999999999</v>
      </c>
      <c r="AP41" s="35">
        <f t="shared" si="9"/>
        <v>0</v>
      </c>
      <c r="AQ41" s="39">
        <f>'Site Description'!$G$35</f>
        <v>0</v>
      </c>
      <c r="AR41" s="326">
        <f t="shared" si="10"/>
        <v>0</v>
      </c>
      <c r="AS41" s="58"/>
      <c r="AT41" s="58"/>
      <c r="AU41" s="58"/>
      <c r="AV41" s="58"/>
      <c r="AW41" s="58"/>
    </row>
    <row r="42" spans="1:49" ht="15.75" thickBot="1">
      <c r="A42" s="26" t="str">
        <f>'Calcification Rates'!A47</f>
        <v>MDD</v>
      </c>
      <c r="B42" s="32" t="str">
        <f>VLOOKUP(A42,'Glossary of Codes'!A:B,2,FALSE)</f>
        <v>Madracis decactis</v>
      </c>
      <c r="C42" s="80" t="s">
        <v>183</v>
      </c>
      <c r="D42" s="33">
        <f>SUMIF('Data Entry'!$B$3:$B$151,B42,'Data Entry'!$D$3:$D$151)</f>
        <v>0</v>
      </c>
      <c r="E42" s="52">
        <f>IF($D$84&gt;0,(D42/$D$84)*100,0)</f>
        <v>0</v>
      </c>
      <c r="F42" s="34">
        <f>'Calcification Rates'!F47</f>
        <v>33.94799999999999</v>
      </c>
      <c r="G42" s="34">
        <f t="shared" si="0"/>
        <v>0</v>
      </c>
      <c r="H42" s="41">
        <f>'Site Description'!$B$35</f>
        <v>0</v>
      </c>
      <c r="I42" s="326">
        <f t="shared" si="1"/>
        <v>0</v>
      </c>
      <c r="J42" s="17"/>
      <c r="K42" s="33">
        <f>SUMIF('Data Entry'!$F$3:$F$151,B42,'Data Entry'!$H$3:$H$151)</f>
        <v>0</v>
      </c>
      <c r="L42" s="41">
        <f>IF($K$84&gt;0,(K42/$K$84)*100,0)</f>
        <v>0</v>
      </c>
      <c r="M42" s="34">
        <f>'Calcification Rates'!F47</f>
        <v>33.94799999999999</v>
      </c>
      <c r="N42" s="35">
        <f t="shared" si="11"/>
        <v>0</v>
      </c>
      <c r="O42" s="41">
        <f>'Site Description'!$C$35</f>
        <v>0</v>
      </c>
      <c r="P42" s="326">
        <f t="shared" si="2"/>
        <v>0</v>
      </c>
      <c r="Q42" s="17"/>
      <c r="R42" s="33">
        <f>SUMIF('Data Entry'!$J$3:$J$151,B42,'Data Entry'!$L$3:$L$151)</f>
        <v>0</v>
      </c>
      <c r="S42" s="35">
        <f>IF($R$84&gt;0,(R42/$R$84)*100,0)</f>
        <v>0</v>
      </c>
      <c r="T42" s="34">
        <f>'Calcification Rates'!F47</f>
        <v>33.94799999999999</v>
      </c>
      <c r="U42" s="35">
        <f t="shared" si="3"/>
        <v>0</v>
      </c>
      <c r="V42" s="35">
        <f>'Site Description'!$D$35</f>
        <v>0</v>
      </c>
      <c r="W42" s="326">
        <f t="shared" si="4"/>
        <v>0</v>
      </c>
      <c r="X42" s="17"/>
      <c r="Y42" s="33">
        <f>SUMIF('Data Entry'!$N$3:$N$151,B42,'Data Entry'!$P$3:$P$151)</f>
        <v>0</v>
      </c>
      <c r="Z42" s="35">
        <f>IF($Y$84&gt;0,(Y42/$Y$84)*100,0)</f>
        <v>0</v>
      </c>
      <c r="AA42" s="34">
        <f>'Calcification Rates'!F47</f>
        <v>33.94799999999999</v>
      </c>
      <c r="AB42" s="35">
        <f t="shared" si="5"/>
        <v>0</v>
      </c>
      <c r="AC42" s="35">
        <f>'Site Description'!$E$35</f>
        <v>0</v>
      </c>
      <c r="AD42" s="326">
        <f t="shared" si="6"/>
        <v>0</v>
      </c>
      <c r="AE42" s="17"/>
      <c r="AF42" s="33">
        <f>SUMIF('Data Entry'!$R$3:$R$151,B42,'Data Entry'!$T$3:$T$151)</f>
        <v>0</v>
      </c>
      <c r="AG42" s="35">
        <f>IF($AF$84&gt;0,(AF42/$AF$84)*100,0)</f>
        <v>0</v>
      </c>
      <c r="AH42" s="34">
        <f>'Calcification Rates'!F47</f>
        <v>33.94799999999999</v>
      </c>
      <c r="AI42" s="35">
        <f t="shared" si="7"/>
        <v>0</v>
      </c>
      <c r="AJ42" s="35">
        <f>'Site Description'!$F$35</f>
        <v>0</v>
      </c>
      <c r="AK42" s="326">
        <f t="shared" si="8"/>
        <v>0</v>
      </c>
      <c r="AL42" s="17"/>
      <c r="AM42" s="33">
        <f>SUMIF('Data Entry'!$V$3:$V$151,B42,'Data Entry'!X$3:$X$151)</f>
        <v>0</v>
      </c>
      <c r="AN42" s="40">
        <f>IF($AM$84&gt;0,(AM42/$AM$84)*100,0)</f>
        <v>0</v>
      </c>
      <c r="AO42" s="52">
        <f>'Calcification Rates'!F47</f>
        <v>33.94799999999999</v>
      </c>
      <c r="AP42" s="35">
        <f t="shared" si="9"/>
        <v>0</v>
      </c>
      <c r="AQ42" s="39">
        <f>'Site Description'!$G$35</f>
        <v>0</v>
      </c>
      <c r="AR42" s="326">
        <f t="shared" si="10"/>
        <v>0</v>
      </c>
      <c r="AS42" s="58"/>
      <c r="AT42" s="58"/>
      <c r="AU42" s="58"/>
      <c r="AV42" s="58"/>
      <c r="AW42" s="58"/>
    </row>
    <row r="43" spans="1:49" ht="15.75" thickBot="1">
      <c r="A43" s="26" t="str">
        <f>'Calcification Rates'!A48</f>
        <v>MDF</v>
      </c>
      <c r="B43" s="32" t="str">
        <f>VLOOKUP(A43,'Glossary of Codes'!A:B,2,FALSE)</f>
        <v>Madracis formosa</v>
      </c>
      <c r="C43" s="80" t="s">
        <v>183</v>
      </c>
      <c r="D43" s="33">
        <f>SUMIF('Data Entry'!$B$3:$B$151,B43,'Data Entry'!$D$3:$D$151)</f>
        <v>0</v>
      </c>
      <c r="E43" s="52">
        <f>IF($D$84&gt;0,(D43/$D$84)*100,0)</f>
        <v>0</v>
      </c>
      <c r="F43" s="34">
        <f>'Calcification Rates'!F48</f>
        <v>33.94799999999999</v>
      </c>
      <c r="G43" s="34">
        <f t="shared" si="0"/>
        <v>0</v>
      </c>
      <c r="H43" s="41">
        <f>'Site Description'!$B$35</f>
        <v>0</v>
      </c>
      <c r="I43" s="326">
        <f t="shared" si="1"/>
        <v>0</v>
      </c>
      <c r="J43" s="17"/>
      <c r="K43" s="33">
        <f>SUMIF('Data Entry'!$F$3:$F$151,B43,'Data Entry'!$H$3:$H$151)</f>
        <v>0</v>
      </c>
      <c r="L43" s="41">
        <f>IF($K$84&gt;0,(K43/$K$84)*100,0)</f>
        <v>0</v>
      </c>
      <c r="M43" s="34">
        <f>'Calcification Rates'!F48</f>
        <v>33.94799999999999</v>
      </c>
      <c r="N43" s="35">
        <f t="shared" si="11"/>
        <v>0</v>
      </c>
      <c r="O43" s="41">
        <f>'Site Description'!$C$35</f>
        <v>0</v>
      </c>
      <c r="P43" s="326">
        <f t="shared" si="2"/>
        <v>0</v>
      </c>
      <c r="Q43" s="17"/>
      <c r="R43" s="33">
        <f>SUMIF('Data Entry'!$J$3:$J$151,B43,'Data Entry'!$L$3:$L$151)</f>
        <v>0</v>
      </c>
      <c r="S43" s="35">
        <f>IF($R$84&gt;0,(R43/$R$84)*100,0)</f>
        <v>0</v>
      </c>
      <c r="T43" s="34">
        <f>'Calcification Rates'!F48</f>
        <v>33.94799999999999</v>
      </c>
      <c r="U43" s="35">
        <f t="shared" si="3"/>
        <v>0</v>
      </c>
      <c r="V43" s="35">
        <f>'Site Description'!$D$35</f>
        <v>0</v>
      </c>
      <c r="W43" s="326">
        <f t="shared" si="4"/>
        <v>0</v>
      </c>
      <c r="X43" s="17"/>
      <c r="Y43" s="33">
        <f>SUMIF('Data Entry'!$N$3:$N$151,B43,'Data Entry'!$P$3:$P$151)</f>
        <v>0</v>
      </c>
      <c r="Z43" s="35">
        <f>IF($Y$84&gt;0,(Y43/$Y$84)*100,0)</f>
        <v>0</v>
      </c>
      <c r="AA43" s="34">
        <f>'Calcification Rates'!F48</f>
        <v>33.94799999999999</v>
      </c>
      <c r="AB43" s="35">
        <f t="shared" si="5"/>
        <v>0</v>
      </c>
      <c r="AC43" s="35">
        <f>'Site Description'!$E$35</f>
        <v>0</v>
      </c>
      <c r="AD43" s="326">
        <f t="shared" si="6"/>
        <v>0</v>
      </c>
      <c r="AE43" s="17"/>
      <c r="AF43" s="33">
        <f>SUMIF('Data Entry'!$R$3:$R$151,B43,'Data Entry'!$T$3:$T$151)</f>
        <v>0</v>
      </c>
      <c r="AG43" s="35">
        <f>IF($AF$84&gt;0,(AF43/$AF$84)*100,0)</f>
        <v>0</v>
      </c>
      <c r="AH43" s="34">
        <f>'Calcification Rates'!F48</f>
        <v>33.94799999999999</v>
      </c>
      <c r="AI43" s="35">
        <f t="shared" si="7"/>
        <v>0</v>
      </c>
      <c r="AJ43" s="35">
        <f>'Site Description'!$F$35</f>
        <v>0</v>
      </c>
      <c r="AK43" s="326">
        <f t="shared" si="8"/>
        <v>0</v>
      </c>
      <c r="AL43" s="17"/>
      <c r="AM43" s="33">
        <f>SUMIF('Data Entry'!$V$3:$V$151,B43,'Data Entry'!X$3:$X$151)</f>
        <v>0</v>
      </c>
      <c r="AN43" s="40">
        <f>IF($AM$84&gt;0,(AM43/$AM$84)*100,0)</f>
        <v>0</v>
      </c>
      <c r="AO43" s="52">
        <f>'Calcification Rates'!F48</f>
        <v>33.94799999999999</v>
      </c>
      <c r="AP43" s="35">
        <f t="shared" si="9"/>
        <v>0</v>
      </c>
      <c r="AQ43" s="39">
        <f>'Site Description'!$G$35</f>
        <v>0</v>
      </c>
      <c r="AR43" s="326">
        <f t="shared" si="10"/>
        <v>0</v>
      </c>
      <c r="AS43" s="58"/>
      <c r="AT43" s="58"/>
      <c r="AU43" s="58"/>
      <c r="AV43" s="58"/>
      <c r="AW43" s="58"/>
    </row>
    <row r="44" spans="1:49" ht="15.75" thickBot="1">
      <c r="A44" s="26" t="str">
        <f>'Calcification Rates'!A49</f>
        <v>MDM</v>
      </c>
      <c r="B44" s="32" t="str">
        <f>VLOOKUP(A44,'Glossary of Codes'!A:B,2,FALSE)</f>
        <v>Madracis mirabilis</v>
      </c>
      <c r="C44" s="80" t="s">
        <v>183</v>
      </c>
      <c r="D44" s="33">
        <f>SUMIF('Data Entry'!$B$3:$B$151,B44,'Data Entry'!$D$3:$D$151)</f>
        <v>0</v>
      </c>
      <c r="E44" s="52">
        <f>IF($D$84&gt;0,(D44/$D$84)*100,0)</f>
        <v>0</v>
      </c>
      <c r="F44" s="34">
        <f>'Calcification Rates'!F49</f>
        <v>28.535999999999994</v>
      </c>
      <c r="G44" s="34">
        <f t="shared" si="0"/>
        <v>0</v>
      </c>
      <c r="H44" s="41">
        <f>'Site Description'!$B$35</f>
        <v>0</v>
      </c>
      <c r="I44" s="326">
        <f t="shared" si="1"/>
        <v>0</v>
      </c>
      <c r="J44" s="17"/>
      <c r="K44" s="33">
        <f>SUMIF('Data Entry'!$F$3:$F$151,B44,'Data Entry'!$H$3:$H$151)</f>
        <v>0</v>
      </c>
      <c r="L44" s="41">
        <f>IF($K$84&gt;0,(K44/$K$84)*100,0)</f>
        <v>0</v>
      </c>
      <c r="M44" s="34">
        <f>'Calcification Rates'!F49</f>
        <v>28.535999999999994</v>
      </c>
      <c r="N44" s="35">
        <f t="shared" si="11"/>
        <v>0</v>
      </c>
      <c r="O44" s="41">
        <f>'Site Description'!$C$35</f>
        <v>0</v>
      </c>
      <c r="P44" s="326">
        <f t="shared" si="2"/>
        <v>0</v>
      </c>
      <c r="Q44" s="17"/>
      <c r="R44" s="33">
        <f>SUMIF('Data Entry'!$J$3:$J$151,B44,'Data Entry'!$L$3:$L$151)</f>
        <v>0</v>
      </c>
      <c r="S44" s="35">
        <f>IF($R$84&gt;0,(R44/$R$84)*100,0)</f>
        <v>0</v>
      </c>
      <c r="T44" s="34">
        <f>'Calcification Rates'!F49</f>
        <v>28.535999999999994</v>
      </c>
      <c r="U44" s="35">
        <f t="shared" si="3"/>
        <v>0</v>
      </c>
      <c r="V44" s="35">
        <f>'Site Description'!$D$35</f>
        <v>0</v>
      </c>
      <c r="W44" s="326">
        <f t="shared" si="4"/>
        <v>0</v>
      </c>
      <c r="X44" s="17"/>
      <c r="Y44" s="33">
        <f>SUMIF('Data Entry'!$N$3:$N$151,B44,'Data Entry'!$P$3:$P$151)</f>
        <v>0</v>
      </c>
      <c r="Z44" s="35">
        <f>IF($Y$84&gt;0,(Y44/$Y$84)*100,0)</f>
        <v>0</v>
      </c>
      <c r="AA44" s="34">
        <f>'Calcification Rates'!F49</f>
        <v>28.535999999999994</v>
      </c>
      <c r="AB44" s="35">
        <f t="shared" si="5"/>
        <v>0</v>
      </c>
      <c r="AC44" s="35">
        <f>'Site Description'!$E$35</f>
        <v>0</v>
      </c>
      <c r="AD44" s="326">
        <f t="shared" si="6"/>
        <v>0</v>
      </c>
      <c r="AE44" s="17"/>
      <c r="AF44" s="33">
        <f>SUMIF('Data Entry'!$R$3:$R$151,B44,'Data Entry'!$T$3:$T$151)</f>
        <v>0</v>
      </c>
      <c r="AG44" s="35">
        <f>IF($AF$84&gt;0,(AF44/$AF$84)*100,0)</f>
        <v>0</v>
      </c>
      <c r="AH44" s="34">
        <f>'Calcification Rates'!F49</f>
        <v>28.535999999999994</v>
      </c>
      <c r="AI44" s="35">
        <f t="shared" si="7"/>
        <v>0</v>
      </c>
      <c r="AJ44" s="35">
        <f>'Site Description'!$F$35</f>
        <v>0</v>
      </c>
      <c r="AK44" s="326">
        <f t="shared" si="8"/>
        <v>0</v>
      </c>
      <c r="AL44" s="17"/>
      <c r="AM44" s="33">
        <f>SUMIF('Data Entry'!$V$3:$V$151,B44,'Data Entry'!X$3:$X$151)</f>
        <v>0</v>
      </c>
      <c r="AN44" s="40">
        <f>IF($AM$84&gt;0,(AM44/$AM$84)*100,0)</f>
        <v>0</v>
      </c>
      <c r="AO44" s="52">
        <f>'Calcification Rates'!F49</f>
        <v>28.535999999999994</v>
      </c>
      <c r="AP44" s="35">
        <f t="shared" si="9"/>
        <v>0</v>
      </c>
      <c r="AQ44" s="39">
        <f>'Site Description'!$G$35</f>
        <v>0</v>
      </c>
      <c r="AR44" s="326">
        <f t="shared" si="10"/>
        <v>0</v>
      </c>
      <c r="AS44" s="58"/>
      <c r="AT44" s="58"/>
      <c r="AU44" s="58"/>
      <c r="AV44" s="58"/>
      <c r="AW44" s="58"/>
    </row>
    <row r="45" spans="1:49" ht="15.75" thickBot="1">
      <c r="A45" s="26" t="str">
        <f>'Calcification Rates'!A50</f>
        <v>MDP</v>
      </c>
      <c r="B45" s="32" t="str">
        <f>VLOOKUP(A45,'Glossary of Codes'!A:B,2,FALSE)</f>
        <v>Madracis pharensis</v>
      </c>
      <c r="C45" s="80" t="s">
        <v>183</v>
      </c>
      <c r="D45" s="33">
        <f>SUMIF('Data Entry'!$B$3:$B$151,B45,'Data Entry'!$D$3:$D$151)</f>
        <v>0</v>
      </c>
      <c r="E45" s="52">
        <f>IF($D$84&gt;0,(D45/$D$84)*100,0)</f>
        <v>0</v>
      </c>
      <c r="F45" s="34">
        <f>'Calcification Rates'!F50</f>
        <v>33.94799999999999</v>
      </c>
      <c r="G45" s="34">
        <f t="shared" si="0"/>
        <v>0</v>
      </c>
      <c r="H45" s="41">
        <f>'Site Description'!$B$35</f>
        <v>0</v>
      </c>
      <c r="I45" s="326">
        <f t="shared" si="1"/>
        <v>0</v>
      </c>
      <c r="J45" s="17"/>
      <c r="K45" s="33">
        <f>SUMIF('Data Entry'!$F$3:$F$151,B45,'Data Entry'!$H$3:$H$151)</f>
        <v>0</v>
      </c>
      <c r="L45" s="41">
        <f>IF($K$84&gt;0,(K45/$K$84)*100,0)</f>
        <v>0</v>
      </c>
      <c r="M45" s="34">
        <f>'Calcification Rates'!F50</f>
        <v>33.94799999999999</v>
      </c>
      <c r="N45" s="35">
        <f t="shared" si="11"/>
        <v>0</v>
      </c>
      <c r="O45" s="41">
        <f>'Site Description'!$C$35</f>
        <v>0</v>
      </c>
      <c r="P45" s="326">
        <f t="shared" si="2"/>
        <v>0</v>
      </c>
      <c r="Q45" s="17"/>
      <c r="R45" s="33">
        <f>SUMIF('Data Entry'!$J$3:$J$151,B45,'Data Entry'!$L$3:$L$151)</f>
        <v>0</v>
      </c>
      <c r="S45" s="35">
        <f>IF($R$84&gt;0,(R45/$R$84)*100,0)</f>
        <v>0</v>
      </c>
      <c r="T45" s="34">
        <f>'Calcification Rates'!F50</f>
        <v>33.94799999999999</v>
      </c>
      <c r="U45" s="35">
        <f t="shared" si="3"/>
        <v>0</v>
      </c>
      <c r="V45" s="35">
        <f>'Site Description'!$D$35</f>
        <v>0</v>
      </c>
      <c r="W45" s="326">
        <f t="shared" si="4"/>
        <v>0</v>
      </c>
      <c r="X45" s="17"/>
      <c r="Y45" s="33">
        <f>SUMIF('Data Entry'!$N$3:$N$151,B45,'Data Entry'!$P$3:$P$151)</f>
        <v>0</v>
      </c>
      <c r="Z45" s="35">
        <f>IF($Y$84&gt;0,(Y45/$Y$84)*100,0)</f>
        <v>0</v>
      </c>
      <c r="AA45" s="34">
        <f>'Calcification Rates'!F50</f>
        <v>33.94799999999999</v>
      </c>
      <c r="AB45" s="35">
        <f t="shared" si="5"/>
        <v>0</v>
      </c>
      <c r="AC45" s="35">
        <f>'Site Description'!$E$35</f>
        <v>0</v>
      </c>
      <c r="AD45" s="326">
        <f t="shared" si="6"/>
        <v>0</v>
      </c>
      <c r="AE45" s="17"/>
      <c r="AF45" s="33">
        <f>SUMIF('Data Entry'!$R$3:$R$151,B45,'Data Entry'!$T$3:$T$151)</f>
        <v>0</v>
      </c>
      <c r="AG45" s="35">
        <f>IF($AF$84&gt;0,(AF45/$AF$84)*100,0)</f>
        <v>0</v>
      </c>
      <c r="AH45" s="34">
        <f>'Calcification Rates'!F50</f>
        <v>33.94799999999999</v>
      </c>
      <c r="AI45" s="35">
        <f t="shared" si="7"/>
        <v>0</v>
      </c>
      <c r="AJ45" s="35">
        <f>'Site Description'!$F$35</f>
        <v>0</v>
      </c>
      <c r="AK45" s="326">
        <f t="shared" si="8"/>
        <v>0</v>
      </c>
      <c r="AL45" s="17"/>
      <c r="AM45" s="33">
        <f>SUMIF('Data Entry'!$V$3:$V$151,B45,'Data Entry'!X$3:$X$151)</f>
        <v>0</v>
      </c>
      <c r="AN45" s="40">
        <f>IF($AM$84&gt;0,(AM45/$AM$84)*100,0)</f>
        <v>0</v>
      </c>
      <c r="AO45" s="52">
        <f>'Calcification Rates'!F50</f>
        <v>33.94799999999999</v>
      </c>
      <c r="AP45" s="35">
        <f t="shared" si="9"/>
        <v>0</v>
      </c>
      <c r="AQ45" s="39">
        <f>'Site Description'!$G$35</f>
        <v>0</v>
      </c>
      <c r="AR45" s="326">
        <f t="shared" si="10"/>
        <v>0</v>
      </c>
      <c r="AS45" s="58"/>
      <c r="AT45" s="58"/>
      <c r="AU45" s="58"/>
      <c r="AV45" s="58"/>
      <c r="AW45" s="58"/>
    </row>
    <row r="46" spans="1:49" ht="15.75" thickBot="1">
      <c r="A46" s="26" t="str">
        <f>'Calcification Rates'!A51</f>
        <v>MDS</v>
      </c>
      <c r="B46" s="32" t="str">
        <f>VLOOKUP(A46,'Glossary of Codes'!A:B,2,FALSE)</f>
        <v>Madracis senaria</v>
      </c>
      <c r="C46" s="80" t="s">
        <v>183</v>
      </c>
      <c r="D46" s="33">
        <f>SUMIF('Data Entry'!$B$3:$B$151,B46,'Data Entry'!$D$3:$D$151)</f>
        <v>0</v>
      </c>
      <c r="E46" s="52">
        <f>IF($D$84&gt;0,(D46/$D$84)*100,0)</f>
        <v>0</v>
      </c>
      <c r="F46" s="34">
        <f>'Calcification Rates'!F51</f>
        <v>33.94799999999999</v>
      </c>
      <c r="G46" s="34">
        <f t="shared" si="0"/>
        <v>0</v>
      </c>
      <c r="H46" s="41">
        <f>'Site Description'!$B$35</f>
        <v>0</v>
      </c>
      <c r="I46" s="326">
        <f t="shared" si="1"/>
        <v>0</v>
      </c>
      <c r="J46" s="17"/>
      <c r="K46" s="33">
        <f>SUMIF('Data Entry'!$F$3:$F$151,B46,'Data Entry'!$H$3:$H$151)</f>
        <v>0</v>
      </c>
      <c r="L46" s="41">
        <f>IF($K$84&gt;0,(K46/$K$84)*100,0)</f>
        <v>0</v>
      </c>
      <c r="M46" s="34">
        <f>'Calcification Rates'!F51</f>
        <v>33.94799999999999</v>
      </c>
      <c r="N46" s="35">
        <f t="shared" si="11"/>
        <v>0</v>
      </c>
      <c r="O46" s="41">
        <f>'Site Description'!$C$35</f>
        <v>0</v>
      </c>
      <c r="P46" s="326">
        <f t="shared" si="2"/>
        <v>0</v>
      </c>
      <c r="Q46" s="17"/>
      <c r="R46" s="33">
        <f>SUMIF('Data Entry'!$J$3:$J$151,B46,'Data Entry'!$L$3:$L$151)</f>
        <v>0</v>
      </c>
      <c r="S46" s="35">
        <f>IF($R$84&gt;0,(R46/$R$84)*100,0)</f>
        <v>0</v>
      </c>
      <c r="T46" s="34">
        <f>'Calcification Rates'!F51</f>
        <v>33.94799999999999</v>
      </c>
      <c r="U46" s="35">
        <f t="shared" si="3"/>
        <v>0</v>
      </c>
      <c r="V46" s="35">
        <f>'Site Description'!$D$35</f>
        <v>0</v>
      </c>
      <c r="W46" s="326">
        <f t="shared" si="4"/>
        <v>0</v>
      </c>
      <c r="X46" s="17"/>
      <c r="Y46" s="33">
        <f>SUMIF('Data Entry'!$N$3:$N$151,B46,'Data Entry'!$P$3:$P$151)</f>
        <v>0</v>
      </c>
      <c r="Z46" s="35">
        <f>IF($Y$84&gt;0,(Y46/$Y$84)*100,0)</f>
        <v>0</v>
      </c>
      <c r="AA46" s="34">
        <f>'Calcification Rates'!F51</f>
        <v>33.94799999999999</v>
      </c>
      <c r="AB46" s="35">
        <f t="shared" si="5"/>
        <v>0</v>
      </c>
      <c r="AC46" s="35">
        <f>'Site Description'!$E$35</f>
        <v>0</v>
      </c>
      <c r="AD46" s="326">
        <f t="shared" si="6"/>
        <v>0</v>
      </c>
      <c r="AE46" s="17"/>
      <c r="AF46" s="33">
        <f>SUMIF('Data Entry'!$R$3:$R$151,B46,'Data Entry'!$T$3:$T$151)</f>
        <v>0</v>
      </c>
      <c r="AG46" s="35">
        <f>IF($AF$84&gt;0,(AF46/$AF$84)*100,0)</f>
        <v>0</v>
      </c>
      <c r="AH46" s="34">
        <f>'Calcification Rates'!F51</f>
        <v>33.94799999999999</v>
      </c>
      <c r="AI46" s="35">
        <f t="shared" si="7"/>
        <v>0</v>
      </c>
      <c r="AJ46" s="35">
        <f>'Site Description'!$F$35</f>
        <v>0</v>
      </c>
      <c r="AK46" s="326">
        <f t="shared" si="8"/>
        <v>0</v>
      </c>
      <c r="AL46" s="17"/>
      <c r="AM46" s="33">
        <f>SUMIF('Data Entry'!$V$3:$V$151,B46,'Data Entry'!X$3:$X$151)</f>
        <v>0</v>
      </c>
      <c r="AN46" s="40">
        <f>IF($AM$84&gt;0,(AM46/$AM$84)*100,0)</f>
        <v>0</v>
      </c>
      <c r="AO46" s="52">
        <f>'Calcification Rates'!F51</f>
        <v>33.94799999999999</v>
      </c>
      <c r="AP46" s="35">
        <f t="shared" si="9"/>
        <v>0</v>
      </c>
      <c r="AQ46" s="39">
        <f>'Site Description'!$G$35</f>
        <v>0</v>
      </c>
      <c r="AR46" s="326">
        <f t="shared" si="10"/>
        <v>0</v>
      </c>
      <c r="AS46" s="58"/>
      <c r="AT46" s="58"/>
      <c r="AU46" s="58"/>
      <c r="AV46" s="58"/>
      <c r="AW46" s="58"/>
    </row>
    <row r="47" spans="1:49" ht="15.75" thickBot="1">
      <c r="A47" s="26" t="str">
        <f>'Calcification Rates'!A52</f>
        <v>ME</v>
      </c>
      <c r="B47" s="32" t="str">
        <f>VLOOKUP(A47,'Glossary of Codes'!A:B,2,FALSE)</f>
        <v>Meandrina spp.</v>
      </c>
      <c r="C47" s="80" t="s">
        <v>183</v>
      </c>
      <c r="D47" s="33">
        <f>SUMIF('Data Entry'!$B$3:$B$151,B47,'Data Entry'!$D$3:$D$151)</f>
        <v>0</v>
      </c>
      <c r="E47" s="52">
        <f>IF($D$84&gt;0,(D47/$D$84)*100,0)</f>
        <v>0</v>
      </c>
      <c r="F47" s="34">
        <f>'Calcification Rates'!F52</f>
        <v>2.185</v>
      </c>
      <c r="G47" s="34">
        <f t="shared" si="0"/>
        <v>0</v>
      </c>
      <c r="H47" s="41">
        <f>'Site Description'!$B$35</f>
        <v>0</v>
      </c>
      <c r="I47" s="326">
        <f t="shared" si="1"/>
        <v>0</v>
      </c>
      <c r="J47" s="17"/>
      <c r="K47" s="33">
        <f>SUMIF('Data Entry'!$F$3:$F$151,B47,'Data Entry'!$H$3:$H$151)</f>
        <v>0</v>
      </c>
      <c r="L47" s="41">
        <f>IF($K$84&gt;0,(K47/$K$84)*100,0)</f>
        <v>0</v>
      </c>
      <c r="M47" s="34">
        <f>'Calcification Rates'!F52</f>
        <v>2.185</v>
      </c>
      <c r="N47" s="35">
        <f t="shared" si="11"/>
        <v>0</v>
      </c>
      <c r="O47" s="41">
        <f>'Site Description'!$C$35</f>
        <v>0</v>
      </c>
      <c r="P47" s="326">
        <f t="shared" si="2"/>
        <v>0</v>
      </c>
      <c r="Q47" s="17"/>
      <c r="R47" s="33">
        <f>SUMIF('Data Entry'!$J$3:$J$151,B47,'Data Entry'!$L$3:$L$151)</f>
        <v>0</v>
      </c>
      <c r="S47" s="35">
        <f>IF($R$84&gt;0,(R47/$R$84)*100,0)</f>
        <v>0</v>
      </c>
      <c r="T47" s="34">
        <f>'Calcification Rates'!F52</f>
        <v>2.185</v>
      </c>
      <c r="U47" s="35">
        <f t="shared" si="3"/>
        <v>0</v>
      </c>
      <c r="V47" s="35">
        <f>'Site Description'!$D$35</f>
        <v>0</v>
      </c>
      <c r="W47" s="326">
        <f t="shared" si="4"/>
        <v>0</v>
      </c>
      <c r="X47" s="17"/>
      <c r="Y47" s="33">
        <f>SUMIF('Data Entry'!$N$3:$N$151,B47,'Data Entry'!$P$3:$P$151)</f>
        <v>0</v>
      </c>
      <c r="Z47" s="35">
        <f>IF($Y$84&gt;0,(Y47/$Y$84)*100,0)</f>
        <v>0</v>
      </c>
      <c r="AA47" s="34">
        <f>'Calcification Rates'!F52</f>
        <v>2.185</v>
      </c>
      <c r="AB47" s="35">
        <f t="shared" si="5"/>
        <v>0</v>
      </c>
      <c r="AC47" s="35">
        <f>'Site Description'!$E$35</f>
        <v>0</v>
      </c>
      <c r="AD47" s="326">
        <f t="shared" si="6"/>
        <v>0</v>
      </c>
      <c r="AE47" s="17"/>
      <c r="AF47" s="33">
        <f>SUMIF('Data Entry'!$R$3:$R$151,B47,'Data Entry'!$T$3:$T$151)</f>
        <v>0</v>
      </c>
      <c r="AG47" s="35">
        <f>IF($AF$84&gt;0,(AF47/$AF$84)*100,0)</f>
        <v>0</v>
      </c>
      <c r="AH47" s="34">
        <f>'Calcification Rates'!F52</f>
        <v>2.185</v>
      </c>
      <c r="AI47" s="35">
        <f t="shared" si="7"/>
        <v>0</v>
      </c>
      <c r="AJ47" s="35">
        <f>'Site Description'!$F$35</f>
        <v>0</v>
      </c>
      <c r="AK47" s="326">
        <f t="shared" si="8"/>
        <v>0</v>
      </c>
      <c r="AL47" s="17"/>
      <c r="AM47" s="33">
        <f>SUMIF('Data Entry'!$V$3:$V$151,B47,'Data Entry'!X$3:$X$151)</f>
        <v>0</v>
      </c>
      <c r="AN47" s="40">
        <f>IF($AM$84&gt;0,(AM47/$AM$84)*100,0)</f>
        <v>0</v>
      </c>
      <c r="AO47" s="52">
        <f>'Calcification Rates'!F52</f>
        <v>2.185</v>
      </c>
      <c r="AP47" s="35">
        <f t="shared" si="9"/>
        <v>0</v>
      </c>
      <c r="AQ47" s="39">
        <f>'Site Description'!$G$35</f>
        <v>0</v>
      </c>
      <c r="AR47" s="326">
        <f t="shared" si="10"/>
        <v>0</v>
      </c>
      <c r="AS47" s="58"/>
      <c r="AT47" s="58"/>
      <c r="AU47" s="58"/>
      <c r="AV47" s="58"/>
      <c r="AW47" s="58"/>
    </row>
    <row r="48" spans="1:49" ht="15.75" thickBot="1">
      <c r="A48" s="26" t="str">
        <f>'Calcification Rates'!A53</f>
        <v>MED</v>
      </c>
      <c r="B48" s="32" t="str">
        <f>VLOOKUP(A48,'Glossary of Codes'!A:B,2,FALSE)</f>
        <v>Meandrina danae</v>
      </c>
      <c r="C48" s="80" t="s">
        <v>183</v>
      </c>
      <c r="D48" s="33">
        <f>SUMIF('Data Entry'!$B$3:$B$151,B48,'Data Entry'!$D$3:$D$151)</f>
        <v>0</v>
      </c>
      <c r="E48" s="52">
        <f>IF($D$84&gt;0,(D48/$D$84)*100,0)</f>
        <v>0</v>
      </c>
      <c r="F48" s="34">
        <f>'Calcification Rates'!F53</f>
        <v>2.185</v>
      </c>
      <c r="G48" s="34">
        <f t="shared" si="0"/>
        <v>0</v>
      </c>
      <c r="H48" s="41">
        <f>'Site Description'!$B$35</f>
        <v>0</v>
      </c>
      <c r="I48" s="326">
        <f t="shared" si="1"/>
        <v>0</v>
      </c>
      <c r="J48" s="17"/>
      <c r="K48" s="33">
        <f>SUMIF('Data Entry'!$F$3:$F$151,B48,'Data Entry'!$H$3:$H$151)</f>
        <v>0</v>
      </c>
      <c r="L48" s="41">
        <f>IF($K$84&gt;0,(K48/$K$84)*100,0)</f>
        <v>0</v>
      </c>
      <c r="M48" s="34">
        <f>'Calcification Rates'!F53</f>
        <v>2.185</v>
      </c>
      <c r="N48" s="35">
        <f t="shared" si="11"/>
        <v>0</v>
      </c>
      <c r="O48" s="41">
        <f>'Site Description'!$C$35</f>
        <v>0</v>
      </c>
      <c r="P48" s="326">
        <f t="shared" si="2"/>
        <v>0</v>
      </c>
      <c r="Q48" s="17"/>
      <c r="R48" s="33">
        <f>SUMIF('Data Entry'!$J$3:$J$151,B48,'Data Entry'!$L$3:$L$151)</f>
        <v>0</v>
      </c>
      <c r="S48" s="35">
        <f>IF($R$84&gt;0,(R48/$R$84)*100,0)</f>
        <v>0</v>
      </c>
      <c r="T48" s="34">
        <f>'Calcification Rates'!F53</f>
        <v>2.185</v>
      </c>
      <c r="U48" s="35">
        <f t="shared" si="3"/>
        <v>0</v>
      </c>
      <c r="V48" s="35">
        <f>'Site Description'!$D$35</f>
        <v>0</v>
      </c>
      <c r="W48" s="326">
        <f t="shared" si="4"/>
        <v>0</v>
      </c>
      <c r="X48" s="17"/>
      <c r="Y48" s="33">
        <f>SUMIF('Data Entry'!$N$3:$N$151,B48,'Data Entry'!$P$3:$P$151)</f>
        <v>0</v>
      </c>
      <c r="Z48" s="35">
        <f>IF($Y$84&gt;0,(Y48/$Y$84)*100,0)</f>
        <v>0</v>
      </c>
      <c r="AA48" s="34">
        <f>'Calcification Rates'!F53</f>
        <v>2.185</v>
      </c>
      <c r="AB48" s="35">
        <f t="shared" si="5"/>
        <v>0</v>
      </c>
      <c r="AC48" s="35">
        <f>'Site Description'!$E$35</f>
        <v>0</v>
      </c>
      <c r="AD48" s="326">
        <f t="shared" si="6"/>
        <v>0</v>
      </c>
      <c r="AE48" s="17"/>
      <c r="AF48" s="33">
        <f>SUMIF('Data Entry'!$R$3:$R$151,B48,'Data Entry'!$T$3:$T$151)</f>
        <v>0</v>
      </c>
      <c r="AG48" s="35">
        <f>IF($AF$84&gt;0,(AF48/$AF$84)*100,0)</f>
        <v>0</v>
      </c>
      <c r="AH48" s="34">
        <f>'Calcification Rates'!F53</f>
        <v>2.185</v>
      </c>
      <c r="AI48" s="35">
        <f t="shared" si="7"/>
        <v>0</v>
      </c>
      <c r="AJ48" s="35">
        <f>'Site Description'!$F$35</f>
        <v>0</v>
      </c>
      <c r="AK48" s="326">
        <f t="shared" si="8"/>
        <v>0</v>
      </c>
      <c r="AL48" s="17"/>
      <c r="AM48" s="33">
        <f>SUMIF('Data Entry'!$V$3:$V$151,B48,'Data Entry'!X$3:$X$151)</f>
        <v>0</v>
      </c>
      <c r="AN48" s="40">
        <f>IF($AM$84&gt;0,(AM48/$AM$84)*100,0)</f>
        <v>0</v>
      </c>
      <c r="AO48" s="52">
        <f>'Calcification Rates'!F53</f>
        <v>2.185</v>
      </c>
      <c r="AP48" s="35">
        <f t="shared" si="9"/>
        <v>0</v>
      </c>
      <c r="AQ48" s="39">
        <f>'Site Description'!$G$35</f>
        <v>0</v>
      </c>
      <c r="AR48" s="326">
        <f t="shared" si="10"/>
        <v>0</v>
      </c>
      <c r="AS48" s="58"/>
      <c r="AT48" s="58"/>
      <c r="AU48" s="58"/>
      <c r="AV48" s="58"/>
      <c r="AW48" s="58"/>
    </row>
    <row r="49" spans="1:49" ht="15.75" thickBot="1">
      <c r="A49" s="26" t="str">
        <f>'Calcification Rates'!A54</f>
        <v>MEM</v>
      </c>
      <c r="B49" s="32" t="str">
        <f>VLOOKUP(A49,'Glossary of Codes'!A:B,2,FALSE)</f>
        <v>Meandrina meandrites</v>
      </c>
      <c r="C49" s="80" t="s">
        <v>183</v>
      </c>
      <c r="D49" s="33">
        <f>SUMIF('Data Entry'!$B$3:$B$151,B49,'Data Entry'!$D$3:$D$151)</f>
        <v>0</v>
      </c>
      <c r="E49" s="52">
        <f>IF($D$84&gt;0,(D49/$D$84)*100,0)</f>
        <v>0</v>
      </c>
      <c r="F49" s="34">
        <f>'Calcification Rates'!F54</f>
        <v>2.185</v>
      </c>
      <c r="G49" s="34">
        <f t="shared" si="0"/>
        <v>0</v>
      </c>
      <c r="H49" s="41">
        <f>'Site Description'!$B$35</f>
        <v>0</v>
      </c>
      <c r="I49" s="326">
        <f t="shared" si="1"/>
        <v>0</v>
      </c>
      <c r="J49" s="17"/>
      <c r="K49" s="33">
        <f>SUMIF('Data Entry'!$F$3:$F$151,B49,'Data Entry'!$H$3:$H$151)</f>
        <v>0</v>
      </c>
      <c r="L49" s="41">
        <f>IF($K$84&gt;0,(K49/$K$84)*100,0)</f>
        <v>0</v>
      </c>
      <c r="M49" s="34">
        <f>'Calcification Rates'!F54</f>
        <v>2.185</v>
      </c>
      <c r="N49" s="35">
        <f t="shared" si="11"/>
        <v>0</v>
      </c>
      <c r="O49" s="41">
        <f>'Site Description'!$C$35</f>
        <v>0</v>
      </c>
      <c r="P49" s="326">
        <f t="shared" si="2"/>
        <v>0</v>
      </c>
      <c r="Q49" s="17"/>
      <c r="R49" s="33">
        <f>SUMIF('Data Entry'!$J$3:$J$151,B49,'Data Entry'!$L$3:$L$151)</f>
        <v>0</v>
      </c>
      <c r="S49" s="35">
        <f>IF($R$84&gt;0,(R49/$R$84)*100,0)</f>
        <v>0</v>
      </c>
      <c r="T49" s="34">
        <f>'Calcification Rates'!F54</f>
        <v>2.185</v>
      </c>
      <c r="U49" s="35">
        <f t="shared" si="3"/>
        <v>0</v>
      </c>
      <c r="V49" s="35">
        <f>'Site Description'!$D$35</f>
        <v>0</v>
      </c>
      <c r="W49" s="326">
        <f t="shared" si="4"/>
        <v>0</v>
      </c>
      <c r="X49" s="17"/>
      <c r="Y49" s="33">
        <f>SUMIF('Data Entry'!$N$3:$N$151,B49,'Data Entry'!$P$3:$P$151)</f>
        <v>0</v>
      </c>
      <c r="Z49" s="35">
        <f>IF($Y$84&gt;0,(Y49/$Y$84)*100,0)</f>
        <v>0</v>
      </c>
      <c r="AA49" s="34">
        <f>'Calcification Rates'!F54</f>
        <v>2.185</v>
      </c>
      <c r="AB49" s="35">
        <f t="shared" si="5"/>
        <v>0</v>
      </c>
      <c r="AC49" s="35">
        <f>'Site Description'!$E$35</f>
        <v>0</v>
      </c>
      <c r="AD49" s="326">
        <f t="shared" si="6"/>
        <v>0</v>
      </c>
      <c r="AE49" s="17"/>
      <c r="AF49" s="33">
        <f>SUMIF('Data Entry'!$R$3:$R$151,B49,'Data Entry'!$T$3:$T$151)</f>
        <v>0</v>
      </c>
      <c r="AG49" s="35">
        <f>IF($AF$84&gt;0,(AF49/$AF$84)*100,0)</f>
        <v>0</v>
      </c>
      <c r="AH49" s="34">
        <f>'Calcification Rates'!F54</f>
        <v>2.185</v>
      </c>
      <c r="AI49" s="35">
        <f t="shared" si="7"/>
        <v>0</v>
      </c>
      <c r="AJ49" s="35">
        <f>'Site Description'!$F$35</f>
        <v>0</v>
      </c>
      <c r="AK49" s="326">
        <f t="shared" si="8"/>
        <v>0</v>
      </c>
      <c r="AL49" s="17"/>
      <c r="AM49" s="33">
        <f>SUMIF('Data Entry'!$V$3:$V$151,B49,'Data Entry'!X$3:$X$151)</f>
        <v>0</v>
      </c>
      <c r="AN49" s="40">
        <f>IF($AM$84&gt;0,(AM49/$AM$84)*100,0)</f>
        <v>0</v>
      </c>
      <c r="AO49" s="52">
        <f>'Calcification Rates'!F54</f>
        <v>2.185</v>
      </c>
      <c r="AP49" s="35">
        <f t="shared" si="9"/>
        <v>0</v>
      </c>
      <c r="AQ49" s="39">
        <f>'Site Description'!$G$35</f>
        <v>0</v>
      </c>
      <c r="AR49" s="326">
        <f t="shared" si="10"/>
        <v>0</v>
      </c>
      <c r="AS49" s="58"/>
      <c r="AT49" s="131"/>
      <c r="AU49" s="58"/>
      <c r="AV49" s="58"/>
      <c r="AW49" s="58"/>
    </row>
    <row r="50" spans="1:49" ht="15.75" thickBot="1">
      <c r="A50" s="26" t="str">
        <f>'Calcification Rates'!A55</f>
        <v>MI</v>
      </c>
      <c r="B50" s="32" t="str">
        <f>VLOOKUP(A50,'Glossary of Codes'!A:B,2,FALSE)</f>
        <v>Millepora spp.</v>
      </c>
      <c r="C50" s="80" t="s">
        <v>183</v>
      </c>
      <c r="D50" s="33">
        <f>SUMIF('Data Entry'!$B$3:$B$151,B50,'Data Entry'!$D$3:$D$151)</f>
        <v>0</v>
      </c>
      <c r="E50" s="52">
        <f>IF($D$84&gt;0,(D50/$D$84)*100,0)</f>
        <v>0</v>
      </c>
      <c r="F50" s="34">
        <f>'Calcification Rates'!F55</f>
        <v>28.102600000000002</v>
      </c>
      <c r="G50" s="34">
        <f t="shared" si="0"/>
        <v>0</v>
      </c>
      <c r="H50" s="41">
        <f>'Site Description'!$B$35</f>
        <v>0</v>
      </c>
      <c r="I50" s="326">
        <f t="shared" si="1"/>
        <v>0</v>
      </c>
      <c r="J50" s="17"/>
      <c r="K50" s="33">
        <f>SUMIF('Data Entry'!$F$3:$F$151,B50,'Data Entry'!$H$3:$H$151)</f>
        <v>0</v>
      </c>
      <c r="L50" s="41">
        <f>IF($K$84&gt;0,(K50/$K$84)*100,0)</f>
        <v>0</v>
      </c>
      <c r="M50" s="34">
        <f>'Calcification Rates'!F55</f>
        <v>28.102600000000002</v>
      </c>
      <c r="N50" s="35">
        <f t="shared" si="11"/>
        <v>0</v>
      </c>
      <c r="O50" s="41">
        <f>'Site Description'!$C$35</f>
        <v>0</v>
      </c>
      <c r="P50" s="326">
        <f t="shared" si="2"/>
        <v>0</v>
      </c>
      <c r="Q50" s="17"/>
      <c r="R50" s="33">
        <f>SUMIF('Data Entry'!$J$3:$J$151,B50,'Data Entry'!$L$3:$L$151)</f>
        <v>0</v>
      </c>
      <c r="S50" s="35">
        <f>IF($R$84&gt;0,(R50/$R$84)*100,0)</f>
        <v>0</v>
      </c>
      <c r="T50" s="34">
        <f>'Calcification Rates'!F55</f>
        <v>28.102600000000002</v>
      </c>
      <c r="U50" s="35">
        <f t="shared" si="3"/>
        <v>0</v>
      </c>
      <c r="V50" s="35">
        <f>'Site Description'!$D$35</f>
        <v>0</v>
      </c>
      <c r="W50" s="326">
        <f t="shared" si="4"/>
        <v>0</v>
      </c>
      <c r="X50" s="17"/>
      <c r="Y50" s="33">
        <f>SUMIF('Data Entry'!$N$3:$N$151,B50,'Data Entry'!$P$3:$P$151)</f>
        <v>0</v>
      </c>
      <c r="Z50" s="35">
        <f>IF($Y$84&gt;0,(Y50/$Y$84)*100,0)</f>
        <v>0</v>
      </c>
      <c r="AA50" s="34">
        <f>'Calcification Rates'!F55</f>
        <v>28.102600000000002</v>
      </c>
      <c r="AB50" s="35">
        <f t="shared" si="5"/>
        <v>0</v>
      </c>
      <c r="AC50" s="35">
        <f>'Site Description'!$E$35</f>
        <v>0</v>
      </c>
      <c r="AD50" s="326">
        <f t="shared" si="6"/>
        <v>0</v>
      </c>
      <c r="AE50" s="17"/>
      <c r="AF50" s="33">
        <f>SUMIF('Data Entry'!$R$3:$R$151,B50,'Data Entry'!$T$3:$T$151)</f>
        <v>0</v>
      </c>
      <c r="AG50" s="35">
        <f>IF($AF$84&gt;0,(AF50/$AF$84)*100,0)</f>
        <v>0</v>
      </c>
      <c r="AH50" s="34">
        <f>'Calcification Rates'!F55</f>
        <v>28.102600000000002</v>
      </c>
      <c r="AI50" s="35">
        <f t="shared" si="7"/>
        <v>0</v>
      </c>
      <c r="AJ50" s="35">
        <f>'Site Description'!$F$35</f>
        <v>0</v>
      </c>
      <c r="AK50" s="326">
        <f t="shared" si="8"/>
        <v>0</v>
      </c>
      <c r="AL50" s="17"/>
      <c r="AM50" s="33">
        <f>SUMIF('Data Entry'!$V$3:$V$151,B50,'Data Entry'!X$3:$X$151)</f>
        <v>0</v>
      </c>
      <c r="AN50" s="40">
        <f>IF($AM$84&gt;0,(AM50/$AM$84)*100,0)</f>
        <v>0</v>
      </c>
      <c r="AO50" s="52">
        <f>'Calcification Rates'!F55</f>
        <v>28.102600000000002</v>
      </c>
      <c r="AP50" s="35">
        <f t="shared" si="9"/>
        <v>0</v>
      </c>
      <c r="AQ50" s="39">
        <f>'Site Description'!$G$35</f>
        <v>0</v>
      </c>
      <c r="AR50" s="326">
        <f t="shared" si="10"/>
        <v>0</v>
      </c>
      <c r="AS50" s="58"/>
      <c r="AT50" s="58"/>
      <c r="AU50" s="58"/>
      <c r="AV50" s="58"/>
      <c r="AW50" s="58"/>
    </row>
    <row r="51" spans="1:49" ht="15.75" thickBot="1">
      <c r="A51" s="26" t="str">
        <f>'Calcification Rates'!A56</f>
        <v>MOC</v>
      </c>
      <c r="B51" s="32" t="str">
        <f>VLOOKUP(A51,'Glossary of Codes'!A:B,2,FALSE)</f>
        <v>Montastraea cavernosa</v>
      </c>
      <c r="C51" s="80" t="s">
        <v>183</v>
      </c>
      <c r="D51" s="33">
        <f>SUMIF('Data Entry'!$B$3:$B$151,B51,'Data Entry'!$D$3:$D$151)</f>
        <v>0</v>
      </c>
      <c r="E51" s="52">
        <f>IF($D$84&gt;0,(D51/$D$84)*100,0)</f>
        <v>0</v>
      </c>
      <c r="F51" s="34">
        <f>'Calcification Rates'!F56</f>
        <v>11.8904</v>
      </c>
      <c r="G51" s="34">
        <f t="shared" si="0"/>
        <v>0</v>
      </c>
      <c r="H51" s="41">
        <f>'Site Description'!$B$35</f>
        <v>0</v>
      </c>
      <c r="I51" s="326">
        <f t="shared" si="1"/>
        <v>0</v>
      </c>
      <c r="J51" s="17"/>
      <c r="K51" s="33">
        <f>SUMIF('Data Entry'!$F$3:$F$151,B51,'Data Entry'!$H$3:$H$151)</f>
        <v>0</v>
      </c>
      <c r="L51" s="41">
        <f>IF($K$84&gt;0,(K51/$K$84)*100,0)</f>
        <v>0</v>
      </c>
      <c r="M51" s="34">
        <f>'Calcification Rates'!F56</f>
        <v>11.8904</v>
      </c>
      <c r="N51" s="35">
        <f t="shared" si="11"/>
        <v>0</v>
      </c>
      <c r="O51" s="41">
        <f>'Site Description'!$C$35</f>
        <v>0</v>
      </c>
      <c r="P51" s="326">
        <f t="shared" si="2"/>
        <v>0</v>
      </c>
      <c r="Q51" s="17"/>
      <c r="R51" s="33">
        <f>SUMIF('Data Entry'!$J$3:$J$151,B51,'Data Entry'!$L$3:$L$151)</f>
        <v>0</v>
      </c>
      <c r="S51" s="35">
        <f>IF($R$84&gt;0,(R51/$R$84)*100,0)</f>
        <v>0</v>
      </c>
      <c r="T51" s="34">
        <f>'Calcification Rates'!F56</f>
        <v>11.8904</v>
      </c>
      <c r="U51" s="35">
        <f t="shared" si="3"/>
        <v>0</v>
      </c>
      <c r="V51" s="35">
        <f>'Site Description'!$D$35</f>
        <v>0</v>
      </c>
      <c r="W51" s="326">
        <f t="shared" si="4"/>
        <v>0</v>
      </c>
      <c r="X51" s="17"/>
      <c r="Y51" s="33">
        <f>SUMIF('Data Entry'!$N$3:$N$151,B51,'Data Entry'!$P$3:$P$151)</f>
        <v>0</v>
      </c>
      <c r="Z51" s="35">
        <f>IF($Y$84&gt;0,(Y51/$Y$84)*100,0)</f>
        <v>0</v>
      </c>
      <c r="AA51" s="34">
        <f>'Calcification Rates'!F56</f>
        <v>11.8904</v>
      </c>
      <c r="AB51" s="35">
        <f t="shared" si="5"/>
        <v>0</v>
      </c>
      <c r="AC51" s="35">
        <f>'Site Description'!$E$35</f>
        <v>0</v>
      </c>
      <c r="AD51" s="326">
        <f t="shared" si="6"/>
        <v>0</v>
      </c>
      <c r="AE51" s="17"/>
      <c r="AF51" s="33">
        <f>SUMIF('Data Entry'!$R$3:$R$151,B51,'Data Entry'!$T$3:$T$151)</f>
        <v>0</v>
      </c>
      <c r="AG51" s="35">
        <f>IF($AF$84&gt;0,(AF51/$AF$84)*100,0)</f>
        <v>0</v>
      </c>
      <c r="AH51" s="34">
        <f>'Calcification Rates'!F56</f>
        <v>11.8904</v>
      </c>
      <c r="AI51" s="35">
        <f t="shared" si="7"/>
        <v>0</v>
      </c>
      <c r="AJ51" s="35">
        <f>'Site Description'!$F$35</f>
        <v>0</v>
      </c>
      <c r="AK51" s="326">
        <f t="shared" si="8"/>
        <v>0</v>
      </c>
      <c r="AL51" s="17"/>
      <c r="AM51" s="33">
        <f>SUMIF('Data Entry'!$V$3:$V$151,B51,'Data Entry'!X$3:$X$151)</f>
        <v>0</v>
      </c>
      <c r="AN51" s="40">
        <f>IF($AM$84&gt;0,(AM51/$AM$84)*100,0)</f>
        <v>0</v>
      </c>
      <c r="AO51" s="52">
        <f>'Calcification Rates'!F56</f>
        <v>11.8904</v>
      </c>
      <c r="AP51" s="35">
        <f t="shared" si="9"/>
        <v>0</v>
      </c>
      <c r="AQ51" s="39">
        <f>'Site Description'!$G$35</f>
        <v>0</v>
      </c>
      <c r="AR51" s="326">
        <f t="shared" si="10"/>
        <v>0</v>
      </c>
      <c r="AS51" s="58"/>
      <c r="AT51" s="58"/>
      <c r="AU51" s="58"/>
      <c r="AV51" s="58"/>
      <c r="AW51" s="58"/>
    </row>
    <row r="52" spans="1:49" ht="15.75" thickBot="1">
      <c r="A52" s="26" t="str">
        <f>'Calcification Rates'!A57</f>
        <v>MUA</v>
      </c>
      <c r="B52" s="32" t="str">
        <f>VLOOKUP(A52,'Glossary of Codes'!A:B,2,FALSE)</f>
        <v>Mussa angulosa</v>
      </c>
      <c r="C52" s="80" t="s">
        <v>183</v>
      </c>
      <c r="D52" s="33">
        <f>SUMIF('Data Entry'!$B$3:$B$151,B52,'Data Entry'!$D$3:$D$151)</f>
        <v>0</v>
      </c>
      <c r="E52" s="52">
        <f>IF($D$84&gt;0,(D52/$D$84)*100,0)</f>
        <v>0</v>
      </c>
      <c r="F52" s="34">
        <f>'Calcification Rates'!F57</f>
        <v>9.724860000000001</v>
      </c>
      <c r="G52" s="34">
        <f t="shared" si="0"/>
        <v>0</v>
      </c>
      <c r="H52" s="41">
        <f>'Site Description'!$B$35</f>
        <v>0</v>
      </c>
      <c r="I52" s="326">
        <f t="shared" si="1"/>
        <v>0</v>
      </c>
      <c r="J52" s="17"/>
      <c r="K52" s="33">
        <f>SUMIF('Data Entry'!$F$3:$F$151,B52,'Data Entry'!$H$3:$H$151)</f>
        <v>0</v>
      </c>
      <c r="L52" s="41">
        <f>IF($K$84&gt;0,(K52/$K$84)*100,0)</f>
        <v>0</v>
      </c>
      <c r="M52" s="34">
        <f>'Calcification Rates'!F57</f>
        <v>9.724860000000001</v>
      </c>
      <c r="N52" s="35">
        <f t="shared" si="11"/>
        <v>0</v>
      </c>
      <c r="O52" s="41">
        <f>'Site Description'!$C$35</f>
        <v>0</v>
      </c>
      <c r="P52" s="326">
        <f t="shared" si="2"/>
        <v>0</v>
      </c>
      <c r="Q52" s="17"/>
      <c r="R52" s="33">
        <f>SUMIF('Data Entry'!$J$3:$J$151,B52,'Data Entry'!$L$3:$L$151)</f>
        <v>0</v>
      </c>
      <c r="S52" s="35">
        <f>IF($R$84&gt;0,(R52/$R$84)*100,0)</f>
        <v>0</v>
      </c>
      <c r="T52" s="34">
        <f>'Calcification Rates'!F57</f>
        <v>9.724860000000001</v>
      </c>
      <c r="U52" s="35">
        <f t="shared" si="3"/>
        <v>0</v>
      </c>
      <c r="V52" s="35">
        <f>'Site Description'!$D$35</f>
        <v>0</v>
      </c>
      <c r="W52" s="326">
        <f t="shared" si="4"/>
        <v>0</v>
      </c>
      <c r="X52" s="17"/>
      <c r="Y52" s="33">
        <f>SUMIF('Data Entry'!$N$3:$N$151,B52,'Data Entry'!$P$3:$P$151)</f>
        <v>0</v>
      </c>
      <c r="Z52" s="35">
        <f>IF($Y$84&gt;0,(Y52/$Y$84)*100,0)</f>
        <v>0</v>
      </c>
      <c r="AA52" s="34">
        <f>'Calcification Rates'!F57</f>
        <v>9.724860000000001</v>
      </c>
      <c r="AB52" s="35">
        <f t="shared" si="5"/>
        <v>0</v>
      </c>
      <c r="AC52" s="35">
        <f>'Site Description'!$E$35</f>
        <v>0</v>
      </c>
      <c r="AD52" s="326">
        <f t="shared" si="6"/>
        <v>0</v>
      </c>
      <c r="AE52" s="17"/>
      <c r="AF52" s="33">
        <f>SUMIF('Data Entry'!$R$3:$R$151,B52,'Data Entry'!$T$3:$T$151)</f>
        <v>0</v>
      </c>
      <c r="AG52" s="35">
        <f>IF($AF$84&gt;0,(AF52/$AF$84)*100,0)</f>
        <v>0</v>
      </c>
      <c r="AH52" s="34">
        <f>'Calcification Rates'!F57</f>
        <v>9.724860000000001</v>
      </c>
      <c r="AI52" s="35">
        <f t="shared" si="7"/>
        <v>0</v>
      </c>
      <c r="AJ52" s="35">
        <f>'Site Description'!$F$35</f>
        <v>0</v>
      </c>
      <c r="AK52" s="326">
        <f t="shared" si="8"/>
        <v>0</v>
      </c>
      <c r="AL52" s="17"/>
      <c r="AM52" s="33">
        <f>SUMIF('Data Entry'!$V$3:$V$151,B52,'Data Entry'!X$3:$X$151)</f>
        <v>0</v>
      </c>
      <c r="AN52" s="40">
        <f>IF($AM$84&gt;0,(AM52/$AM$84)*100,0)</f>
        <v>0</v>
      </c>
      <c r="AO52" s="52">
        <f>'Calcification Rates'!F57</f>
        <v>9.724860000000001</v>
      </c>
      <c r="AP52" s="35">
        <f t="shared" si="9"/>
        <v>0</v>
      </c>
      <c r="AQ52" s="39">
        <f>'Site Description'!$G$35</f>
        <v>0</v>
      </c>
      <c r="AR52" s="326">
        <f t="shared" si="10"/>
        <v>0</v>
      </c>
      <c r="AS52" s="58"/>
      <c r="AT52" s="58"/>
      <c r="AU52" s="58"/>
      <c r="AV52" s="58"/>
      <c r="AW52" s="58"/>
    </row>
    <row r="53" spans="1:49" ht="15.75" thickBot="1">
      <c r="A53" s="26" t="str">
        <f>'Calcification Rates'!A58</f>
        <v>MY</v>
      </c>
      <c r="B53" s="32" t="str">
        <f>VLOOKUP(A53,'Glossary of Codes'!A:B,2,FALSE)</f>
        <v>Mycetophyllia spp.</v>
      </c>
      <c r="C53" s="80" t="s">
        <v>183</v>
      </c>
      <c r="D53" s="33">
        <f>SUMIF('Data Entry'!$B$3:$B$151,B53,'Data Entry'!$D$3:$D$151)</f>
        <v>0</v>
      </c>
      <c r="E53" s="52">
        <f>IF($D$84&gt;0,(D53/$D$84)*100,0)</f>
        <v>0</v>
      </c>
      <c r="F53" s="34">
        <f>'Calcification Rates'!F58</f>
        <v>9.724860000000001</v>
      </c>
      <c r="G53" s="34">
        <f t="shared" si="0"/>
        <v>0</v>
      </c>
      <c r="H53" s="41">
        <f>'Site Description'!$B$35</f>
        <v>0</v>
      </c>
      <c r="I53" s="326">
        <f t="shared" si="1"/>
        <v>0</v>
      </c>
      <c r="J53" s="17"/>
      <c r="K53" s="33">
        <f>SUMIF('Data Entry'!$F$3:$F$151,B53,'Data Entry'!$H$3:$H$151)</f>
        <v>0</v>
      </c>
      <c r="L53" s="41">
        <f>IF($K$84&gt;0,(K53/$K$84)*100,0)</f>
        <v>0</v>
      </c>
      <c r="M53" s="34">
        <f>'Calcification Rates'!F58</f>
        <v>9.724860000000001</v>
      </c>
      <c r="N53" s="35">
        <f t="shared" si="11"/>
        <v>0</v>
      </c>
      <c r="O53" s="41">
        <f>'Site Description'!$C$35</f>
        <v>0</v>
      </c>
      <c r="P53" s="326">
        <f t="shared" si="2"/>
        <v>0</v>
      </c>
      <c r="Q53" s="17"/>
      <c r="R53" s="33">
        <f>SUMIF('Data Entry'!$J$3:$J$151,B53,'Data Entry'!$L$3:$L$151)</f>
        <v>0</v>
      </c>
      <c r="S53" s="35">
        <f>IF($R$84&gt;0,(R53/$R$84)*100,0)</f>
        <v>0</v>
      </c>
      <c r="T53" s="34">
        <f>'Calcification Rates'!F58</f>
        <v>9.724860000000001</v>
      </c>
      <c r="U53" s="35">
        <f t="shared" si="3"/>
        <v>0</v>
      </c>
      <c r="V53" s="35">
        <f>'Site Description'!$D$35</f>
        <v>0</v>
      </c>
      <c r="W53" s="326">
        <f t="shared" si="4"/>
        <v>0</v>
      </c>
      <c r="X53" s="17"/>
      <c r="Y53" s="33">
        <f>SUMIF('Data Entry'!$N$3:$N$151,B53,'Data Entry'!$P$3:$P$151)</f>
        <v>0</v>
      </c>
      <c r="Z53" s="35">
        <f>IF($Y$84&gt;0,(Y53/$Y$84)*100,0)</f>
        <v>0</v>
      </c>
      <c r="AA53" s="34">
        <f>'Calcification Rates'!F58</f>
        <v>9.724860000000001</v>
      </c>
      <c r="AB53" s="35">
        <f t="shared" si="5"/>
        <v>0</v>
      </c>
      <c r="AC53" s="35">
        <f>'Site Description'!$E$35</f>
        <v>0</v>
      </c>
      <c r="AD53" s="326">
        <f t="shared" si="6"/>
        <v>0</v>
      </c>
      <c r="AE53" s="17"/>
      <c r="AF53" s="33">
        <f>SUMIF('Data Entry'!$R$3:$R$151,B53,'Data Entry'!$T$3:$T$151)</f>
        <v>0</v>
      </c>
      <c r="AG53" s="35">
        <f>IF($AF$84&gt;0,(AF53/$AF$84)*100,0)</f>
        <v>0</v>
      </c>
      <c r="AH53" s="34">
        <f>'Calcification Rates'!F58</f>
        <v>9.724860000000001</v>
      </c>
      <c r="AI53" s="35">
        <f t="shared" si="7"/>
        <v>0</v>
      </c>
      <c r="AJ53" s="35">
        <f>'Site Description'!$F$35</f>
        <v>0</v>
      </c>
      <c r="AK53" s="326">
        <f t="shared" si="8"/>
        <v>0</v>
      </c>
      <c r="AL53" s="17"/>
      <c r="AM53" s="33">
        <f>SUMIF('Data Entry'!$V$3:$V$151,B53,'Data Entry'!X$3:$X$151)</f>
        <v>0</v>
      </c>
      <c r="AN53" s="40">
        <f>IF($AM$84&gt;0,(AM53/$AM$84)*100,0)</f>
        <v>0</v>
      </c>
      <c r="AO53" s="52">
        <f>'Calcification Rates'!F58</f>
        <v>9.724860000000001</v>
      </c>
      <c r="AP53" s="35">
        <f t="shared" si="9"/>
        <v>0</v>
      </c>
      <c r="AQ53" s="39">
        <f>'Site Description'!$G$35</f>
        <v>0</v>
      </c>
      <c r="AR53" s="326">
        <f t="shared" si="10"/>
        <v>0</v>
      </c>
      <c r="AS53" s="58"/>
      <c r="AT53" s="58"/>
      <c r="AU53" s="58"/>
      <c r="AV53" s="58"/>
      <c r="AW53" s="58"/>
    </row>
    <row r="54" spans="1:49" ht="15.75" thickBot="1">
      <c r="A54" s="26" t="str">
        <f>'Calcification Rates'!A59</f>
        <v>MYA</v>
      </c>
      <c r="B54" s="32" t="str">
        <f>VLOOKUP(A54,'Glossary of Codes'!A:B,2,FALSE)</f>
        <v>Mycetophyllia aliciae</v>
      </c>
      <c r="C54" s="80" t="s">
        <v>183</v>
      </c>
      <c r="D54" s="33">
        <f>SUMIF('Data Entry'!$B$3:$B$151,B54,'Data Entry'!$D$3:$D$151)</f>
        <v>0</v>
      </c>
      <c r="E54" s="52">
        <f>IF($D$84&gt;0,(D54/$D$84)*100,0)</f>
        <v>0</v>
      </c>
      <c r="F54" s="34">
        <f>'Calcification Rates'!F59</f>
        <v>9.724860000000001</v>
      </c>
      <c r="G54" s="34">
        <f t="shared" si="0"/>
        <v>0</v>
      </c>
      <c r="H54" s="41">
        <f>'Site Description'!$B$35</f>
        <v>0</v>
      </c>
      <c r="I54" s="326">
        <f t="shared" si="1"/>
        <v>0</v>
      </c>
      <c r="J54" s="17"/>
      <c r="K54" s="33">
        <f>SUMIF('Data Entry'!$F$3:$F$151,B54,'Data Entry'!$H$3:$H$151)</f>
        <v>0</v>
      </c>
      <c r="L54" s="41">
        <f>IF($K$84&gt;0,(K54/$K$84)*100,0)</f>
        <v>0</v>
      </c>
      <c r="M54" s="34">
        <f>'Calcification Rates'!F59</f>
        <v>9.724860000000001</v>
      </c>
      <c r="N54" s="35">
        <f t="shared" si="11"/>
        <v>0</v>
      </c>
      <c r="O54" s="41">
        <f>'Site Description'!$C$35</f>
        <v>0</v>
      </c>
      <c r="P54" s="326">
        <f t="shared" si="2"/>
        <v>0</v>
      </c>
      <c r="Q54" s="17"/>
      <c r="R54" s="33">
        <f>SUMIF('Data Entry'!$J$3:$J$151,B54,'Data Entry'!$L$3:$L$151)</f>
        <v>0</v>
      </c>
      <c r="S54" s="35">
        <f>IF($R$84&gt;0,(R54/$R$84)*100,0)</f>
        <v>0</v>
      </c>
      <c r="T54" s="34">
        <f>'Calcification Rates'!F59</f>
        <v>9.724860000000001</v>
      </c>
      <c r="U54" s="35">
        <f t="shared" si="3"/>
        <v>0</v>
      </c>
      <c r="V54" s="35">
        <f>'Site Description'!$D$35</f>
        <v>0</v>
      </c>
      <c r="W54" s="326">
        <f t="shared" si="4"/>
        <v>0</v>
      </c>
      <c r="X54" s="17"/>
      <c r="Y54" s="33">
        <f>SUMIF('Data Entry'!$N$3:$N$151,B54,'Data Entry'!$P$3:$P$151)</f>
        <v>0</v>
      </c>
      <c r="Z54" s="35">
        <f>IF($Y$84&gt;0,(Y54/$Y$84)*100,0)</f>
        <v>0</v>
      </c>
      <c r="AA54" s="34">
        <f>'Calcification Rates'!F59</f>
        <v>9.724860000000001</v>
      </c>
      <c r="AB54" s="35">
        <f t="shared" si="5"/>
        <v>0</v>
      </c>
      <c r="AC54" s="35">
        <f>'Site Description'!$E$35</f>
        <v>0</v>
      </c>
      <c r="AD54" s="326">
        <f t="shared" si="6"/>
        <v>0</v>
      </c>
      <c r="AE54" s="17"/>
      <c r="AF54" s="33">
        <f>SUMIF('Data Entry'!$R$3:$R$151,B54,'Data Entry'!$T$3:$T$151)</f>
        <v>0</v>
      </c>
      <c r="AG54" s="35">
        <f>IF($AF$84&gt;0,(AF54/$AF$84)*100,0)</f>
        <v>0</v>
      </c>
      <c r="AH54" s="34">
        <f>'Calcification Rates'!F59</f>
        <v>9.724860000000001</v>
      </c>
      <c r="AI54" s="35">
        <f t="shared" si="7"/>
        <v>0</v>
      </c>
      <c r="AJ54" s="35">
        <f>'Site Description'!$F$35</f>
        <v>0</v>
      </c>
      <c r="AK54" s="326">
        <f t="shared" si="8"/>
        <v>0</v>
      </c>
      <c r="AL54" s="17"/>
      <c r="AM54" s="33">
        <f>SUMIF('Data Entry'!$V$3:$V$151,B54,'Data Entry'!X$3:$X$151)</f>
        <v>0</v>
      </c>
      <c r="AN54" s="40">
        <f>IF($AM$84&gt;0,(AM54/$AM$84)*100,0)</f>
        <v>0</v>
      </c>
      <c r="AO54" s="52">
        <f>'Calcification Rates'!F59</f>
        <v>9.724860000000001</v>
      </c>
      <c r="AP54" s="35">
        <f t="shared" si="9"/>
        <v>0</v>
      </c>
      <c r="AQ54" s="39">
        <f>'Site Description'!$G$35</f>
        <v>0</v>
      </c>
      <c r="AR54" s="326">
        <f t="shared" si="10"/>
        <v>0</v>
      </c>
      <c r="AS54" s="58"/>
      <c r="AT54" s="58"/>
      <c r="AU54" s="58"/>
      <c r="AV54" s="58"/>
      <c r="AW54" s="58"/>
    </row>
    <row r="55" spans="1:49" ht="15.75" thickBot="1">
      <c r="A55" s="26" t="str">
        <f>'Calcification Rates'!A60</f>
        <v>MYD</v>
      </c>
      <c r="B55" s="32" t="str">
        <f>VLOOKUP(A55,'Glossary of Codes'!A:B,2,FALSE)</f>
        <v>Mycetophyllia danaana</v>
      </c>
      <c r="C55" s="80" t="s">
        <v>183</v>
      </c>
      <c r="D55" s="33">
        <f>SUMIF('Data Entry'!$B$3:$B$151,B55,'Data Entry'!$D$3:$D$151)</f>
        <v>0</v>
      </c>
      <c r="E55" s="52">
        <f>IF($D$84&gt;0,(D55/$D$84)*100,0)</f>
        <v>0</v>
      </c>
      <c r="F55" s="34">
        <f>'Calcification Rates'!F60</f>
        <v>9.724860000000001</v>
      </c>
      <c r="G55" s="34">
        <f t="shared" si="0"/>
        <v>0</v>
      </c>
      <c r="H55" s="41">
        <f>'Site Description'!$B$35</f>
        <v>0</v>
      </c>
      <c r="I55" s="326">
        <f t="shared" si="1"/>
        <v>0</v>
      </c>
      <c r="J55" s="17"/>
      <c r="K55" s="33">
        <f>SUMIF('Data Entry'!$F$3:$F$151,B55,'Data Entry'!$H$3:$H$151)</f>
        <v>0</v>
      </c>
      <c r="L55" s="41">
        <f>IF($K$84&gt;0,(K55/$K$84)*100,0)</f>
        <v>0</v>
      </c>
      <c r="M55" s="34">
        <f>'Calcification Rates'!F60</f>
        <v>9.724860000000001</v>
      </c>
      <c r="N55" s="35">
        <f t="shared" si="11"/>
        <v>0</v>
      </c>
      <c r="O55" s="41">
        <f>'Site Description'!$C$35</f>
        <v>0</v>
      </c>
      <c r="P55" s="326">
        <f t="shared" si="2"/>
        <v>0</v>
      </c>
      <c r="Q55" s="17"/>
      <c r="R55" s="33">
        <f>SUMIF('Data Entry'!$J$3:$J$151,B55,'Data Entry'!$L$3:$L$151)</f>
        <v>0</v>
      </c>
      <c r="S55" s="35">
        <f>IF($R$84&gt;0,(R55/$R$84)*100,0)</f>
        <v>0</v>
      </c>
      <c r="T55" s="34">
        <f>'Calcification Rates'!F60</f>
        <v>9.724860000000001</v>
      </c>
      <c r="U55" s="35">
        <f t="shared" si="3"/>
        <v>0</v>
      </c>
      <c r="V55" s="35">
        <f>'Site Description'!$D$35</f>
        <v>0</v>
      </c>
      <c r="W55" s="326">
        <f t="shared" si="4"/>
        <v>0</v>
      </c>
      <c r="X55" s="17"/>
      <c r="Y55" s="33">
        <f>SUMIF('Data Entry'!$N$3:$N$151,B55,'Data Entry'!$P$3:$P$151)</f>
        <v>0</v>
      </c>
      <c r="Z55" s="35">
        <f>IF($Y$84&gt;0,(Y55/$Y$84)*100,0)</f>
        <v>0</v>
      </c>
      <c r="AA55" s="34">
        <f>'Calcification Rates'!F60</f>
        <v>9.724860000000001</v>
      </c>
      <c r="AB55" s="35">
        <f t="shared" si="5"/>
        <v>0</v>
      </c>
      <c r="AC55" s="35">
        <f>'Site Description'!$E$35</f>
        <v>0</v>
      </c>
      <c r="AD55" s="326">
        <f t="shared" si="6"/>
        <v>0</v>
      </c>
      <c r="AE55" s="17"/>
      <c r="AF55" s="33">
        <f>SUMIF('Data Entry'!$R$3:$R$151,B55,'Data Entry'!$T$3:$T$151)</f>
        <v>0</v>
      </c>
      <c r="AG55" s="35">
        <f>IF($AF$84&gt;0,(AF55/$AF$84)*100,0)</f>
        <v>0</v>
      </c>
      <c r="AH55" s="34">
        <f>'Calcification Rates'!F60</f>
        <v>9.724860000000001</v>
      </c>
      <c r="AI55" s="35">
        <f t="shared" si="7"/>
        <v>0</v>
      </c>
      <c r="AJ55" s="35">
        <f>'Site Description'!$F$35</f>
        <v>0</v>
      </c>
      <c r="AK55" s="326">
        <f t="shared" si="8"/>
        <v>0</v>
      </c>
      <c r="AL55" s="17"/>
      <c r="AM55" s="33">
        <f>SUMIF('Data Entry'!$V$3:$V$151,B55,'Data Entry'!X$3:$X$151)</f>
        <v>0</v>
      </c>
      <c r="AN55" s="40">
        <f>IF($AM$84&gt;0,(AM55/$AM$84)*100,0)</f>
        <v>0</v>
      </c>
      <c r="AO55" s="52">
        <f>'Calcification Rates'!F60</f>
        <v>9.724860000000001</v>
      </c>
      <c r="AP55" s="35">
        <f t="shared" si="9"/>
        <v>0</v>
      </c>
      <c r="AQ55" s="39">
        <f>'Site Description'!$G$35</f>
        <v>0</v>
      </c>
      <c r="AR55" s="326">
        <f t="shared" si="10"/>
        <v>0</v>
      </c>
      <c r="AS55" s="58"/>
      <c r="AT55" s="58"/>
      <c r="AU55" s="58"/>
      <c r="AV55" s="58"/>
      <c r="AW55" s="58"/>
    </row>
    <row r="56" spans="1:49" ht="15.75" thickBot="1">
      <c r="A56" s="26" t="str">
        <f>'Calcification Rates'!A61</f>
        <v>MYF</v>
      </c>
      <c r="B56" s="32" t="str">
        <f>VLOOKUP(A56,'Glossary of Codes'!A:B,2,FALSE)</f>
        <v>Mycetophyllia ferox</v>
      </c>
      <c r="C56" s="80" t="s">
        <v>183</v>
      </c>
      <c r="D56" s="33">
        <f>SUMIF('Data Entry'!$B$3:$B$151,B56,'Data Entry'!$D$3:$D$151)</f>
        <v>0</v>
      </c>
      <c r="E56" s="52">
        <f>IF($D$84&gt;0,(D56/$D$84)*100,0)</f>
        <v>0</v>
      </c>
      <c r="F56" s="34">
        <f>'Calcification Rates'!F61</f>
        <v>9.724860000000001</v>
      </c>
      <c r="G56" s="34">
        <f t="shared" si="0"/>
        <v>0</v>
      </c>
      <c r="H56" s="41">
        <f>'Site Description'!$B$35</f>
        <v>0</v>
      </c>
      <c r="I56" s="326">
        <f t="shared" si="1"/>
        <v>0</v>
      </c>
      <c r="J56" s="17"/>
      <c r="K56" s="33">
        <f>SUMIF('Data Entry'!$F$3:$F$151,B56,'Data Entry'!$H$3:$H$151)</f>
        <v>0</v>
      </c>
      <c r="L56" s="41">
        <f>IF($K$84&gt;0,(K56/$K$84)*100,0)</f>
        <v>0</v>
      </c>
      <c r="M56" s="34">
        <f>'Calcification Rates'!F61</f>
        <v>9.724860000000001</v>
      </c>
      <c r="N56" s="35">
        <f t="shared" si="11"/>
        <v>0</v>
      </c>
      <c r="O56" s="41">
        <f>'Site Description'!$C$35</f>
        <v>0</v>
      </c>
      <c r="P56" s="326">
        <f t="shared" si="2"/>
        <v>0</v>
      </c>
      <c r="Q56" s="17"/>
      <c r="R56" s="33">
        <f>SUMIF('Data Entry'!$J$3:$J$151,B56,'Data Entry'!$L$3:$L$151)</f>
        <v>0</v>
      </c>
      <c r="S56" s="35">
        <f>IF($R$84&gt;0,(R56/$R$84)*100,0)</f>
        <v>0</v>
      </c>
      <c r="T56" s="34">
        <f>'Calcification Rates'!F61</f>
        <v>9.724860000000001</v>
      </c>
      <c r="U56" s="35">
        <f t="shared" si="3"/>
        <v>0</v>
      </c>
      <c r="V56" s="35">
        <f>'Site Description'!$D$35</f>
        <v>0</v>
      </c>
      <c r="W56" s="326">
        <f t="shared" si="4"/>
        <v>0</v>
      </c>
      <c r="X56" s="17"/>
      <c r="Y56" s="33">
        <f>SUMIF('Data Entry'!$N$3:$N$151,B56,'Data Entry'!$P$3:$P$151)</f>
        <v>0</v>
      </c>
      <c r="Z56" s="35">
        <f>IF($Y$84&gt;0,(Y56/$Y$84)*100,0)</f>
        <v>0</v>
      </c>
      <c r="AA56" s="34">
        <f>'Calcification Rates'!F61</f>
        <v>9.724860000000001</v>
      </c>
      <c r="AB56" s="35">
        <f t="shared" si="5"/>
        <v>0</v>
      </c>
      <c r="AC56" s="35">
        <f>'Site Description'!$E$35</f>
        <v>0</v>
      </c>
      <c r="AD56" s="326">
        <f t="shared" si="6"/>
        <v>0</v>
      </c>
      <c r="AE56" s="17"/>
      <c r="AF56" s="33">
        <f>SUMIF('Data Entry'!$R$3:$R$151,B56,'Data Entry'!$T$3:$T$151)</f>
        <v>0</v>
      </c>
      <c r="AG56" s="35">
        <f>IF($AF$84&gt;0,(AF56/$AF$84)*100,0)</f>
        <v>0</v>
      </c>
      <c r="AH56" s="34">
        <f>'Calcification Rates'!F61</f>
        <v>9.724860000000001</v>
      </c>
      <c r="AI56" s="35">
        <f t="shared" si="7"/>
        <v>0</v>
      </c>
      <c r="AJ56" s="35">
        <f>'Site Description'!$F$35</f>
        <v>0</v>
      </c>
      <c r="AK56" s="326">
        <f t="shared" si="8"/>
        <v>0</v>
      </c>
      <c r="AL56" s="17"/>
      <c r="AM56" s="33">
        <f>SUMIF('Data Entry'!$V$3:$V$151,B56,'Data Entry'!X$3:$X$151)</f>
        <v>0</v>
      </c>
      <c r="AN56" s="40">
        <f>IF($AM$84&gt;0,(AM56/$AM$84)*100,0)</f>
        <v>0</v>
      </c>
      <c r="AO56" s="52">
        <f>'Calcification Rates'!F61</f>
        <v>9.724860000000001</v>
      </c>
      <c r="AP56" s="35">
        <f t="shared" si="9"/>
        <v>0</v>
      </c>
      <c r="AQ56" s="39">
        <f>'Site Description'!$G$35</f>
        <v>0</v>
      </c>
      <c r="AR56" s="326">
        <f t="shared" si="10"/>
        <v>0</v>
      </c>
      <c r="AS56" s="58"/>
      <c r="AT56" s="58"/>
      <c r="AU56" s="58"/>
      <c r="AV56" s="58"/>
      <c r="AW56" s="58"/>
    </row>
    <row r="57" spans="1:49" ht="15.75" thickBot="1">
      <c r="A57" s="26" t="str">
        <f>'Calcification Rates'!A62</f>
        <v>MYL</v>
      </c>
      <c r="B57" s="32" t="str">
        <f>VLOOKUP(A57,'Glossary of Codes'!A:B,2,FALSE)</f>
        <v>Mycetophyllia lamarckiana</v>
      </c>
      <c r="C57" s="80" t="s">
        <v>183</v>
      </c>
      <c r="D57" s="33">
        <f>SUMIF('Data Entry'!$B$3:$B$151,B57,'Data Entry'!$D$3:$D$151)</f>
        <v>0</v>
      </c>
      <c r="E57" s="52">
        <f>IF($D$84&gt;0,(D57/$D$84)*100,0)</f>
        <v>0</v>
      </c>
      <c r="F57" s="34">
        <f>'Calcification Rates'!F62</f>
        <v>9.724860000000001</v>
      </c>
      <c r="G57" s="34">
        <f t="shared" si="0"/>
        <v>0</v>
      </c>
      <c r="H57" s="41">
        <f>'Site Description'!$B$35</f>
        <v>0</v>
      </c>
      <c r="I57" s="326">
        <f t="shared" si="1"/>
        <v>0</v>
      </c>
      <c r="J57" s="17"/>
      <c r="K57" s="33">
        <f>SUMIF('Data Entry'!$F$3:$F$151,B57,'Data Entry'!$H$3:$H$151)</f>
        <v>0</v>
      </c>
      <c r="L57" s="41">
        <f>IF($K$84&gt;0,(K57/$K$84)*100,0)</f>
        <v>0</v>
      </c>
      <c r="M57" s="34">
        <f>'Calcification Rates'!F62</f>
        <v>9.724860000000001</v>
      </c>
      <c r="N57" s="35">
        <f t="shared" si="11"/>
        <v>0</v>
      </c>
      <c r="O57" s="41">
        <f>'Site Description'!$C$35</f>
        <v>0</v>
      </c>
      <c r="P57" s="326">
        <f t="shared" si="2"/>
        <v>0</v>
      </c>
      <c r="Q57" s="17"/>
      <c r="R57" s="33">
        <f>SUMIF('Data Entry'!$J$3:$J$151,B57,'Data Entry'!$L$3:$L$151)</f>
        <v>0</v>
      </c>
      <c r="S57" s="35">
        <f>IF($R$84&gt;0,(R57/$R$84)*100,0)</f>
        <v>0</v>
      </c>
      <c r="T57" s="34">
        <f>'Calcification Rates'!F62</f>
        <v>9.724860000000001</v>
      </c>
      <c r="U57" s="35">
        <f t="shared" si="3"/>
        <v>0</v>
      </c>
      <c r="V57" s="35">
        <f>'Site Description'!$D$35</f>
        <v>0</v>
      </c>
      <c r="W57" s="326">
        <f t="shared" si="4"/>
        <v>0</v>
      </c>
      <c r="X57" s="17"/>
      <c r="Y57" s="33">
        <f>SUMIF('Data Entry'!$N$3:$N$151,B57,'Data Entry'!$P$3:$P$151)</f>
        <v>0</v>
      </c>
      <c r="Z57" s="35">
        <f>IF($Y$84&gt;0,(Y57/$Y$84)*100,0)</f>
        <v>0</v>
      </c>
      <c r="AA57" s="34">
        <f>'Calcification Rates'!F62</f>
        <v>9.724860000000001</v>
      </c>
      <c r="AB57" s="35">
        <f t="shared" si="5"/>
        <v>0</v>
      </c>
      <c r="AC57" s="35">
        <f>'Site Description'!$E$35</f>
        <v>0</v>
      </c>
      <c r="AD57" s="326">
        <f t="shared" si="6"/>
        <v>0</v>
      </c>
      <c r="AE57" s="17"/>
      <c r="AF57" s="33">
        <f>SUMIF('Data Entry'!$R$3:$R$151,B57,'Data Entry'!$T$3:$T$151)</f>
        <v>0</v>
      </c>
      <c r="AG57" s="35">
        <f>IF($AF$84&gt;0,(AF57/$AF$84)*100,0)</f>
        <v>0</v>
      </c>
      <c r="AH57" s="34">
        <f>'Calcification Rates'!F62</f>
        <v>9.724860000000001</v>
      </c>
      <c r="AI57" s="35">
        <f t="shared" si="7"/>
        <v>0</v>
      </c>
      <c r="AJ57" s="35">
        <f>'Site Description'!$F$35</f>
        <v>0</v>
      </c>
      <c r="AK57" s="326">
        <f t="shared" si="8"/>
        <v>0</v>
      </c>
      <c r="AL57" s="17"/>
      <c r="AM57" s="33">
        <f>SUMIF('Data Entry'!$V$3:$V$151,B57,'Data Entry'!X$3:$X$151)</f>
        <v>0</v>
      </c>
      <c r="AN57" s="40">
        <f>IF($AM$84&gt;0,(AM57/$AM$84)*100,0)</f>
        <v>0</v>
      </c>
      <c r="AO57" s="52">
        <f>'Calcification Rates'!F62</f>
        <v>9.724860000000001</v>
      </c>
      <c r="AP57" s="35">
        <f t="shared" si="9"/>
        <v>0</v>
      </c>
      <c r="AQ57" s="39">
        <f>'Site Description'!$G$35</f>
        <v>0</v>
      </c>
      <c r="AR57" s="326">
        <f t="shared" si="10"/>
        <v>0</v>
      </c>
      <c r="AS57" s="58"/>
      <c r="AT57" s="58"/>
      <c r="AU57" s="58"/>
      <c r="AV57" s="58"/>
      <c r="AW57" s="58"/>
    </row>
    <row r="58" spans="1:49" ht="15.75" thickBot="1">
      <c r="A58" s="26" t="str">
        <f>'Calcification Rates'!A63</f>
        <v>MYR</v>
      </c>
      <c r="B58" s="154" t="str">
        <f>VLOOKUP(A58,'Glossary of Codes'!A:B,2,FALSE)</f>
        <v>Mycetophyllia reesii</v>
      </c>
      <c r="C58" s="80" t="s">
        <v>183</v>
      </c>
      <c r="D58" s="33">
        <f>SUMIF('Data Entry'!$B$3:$B$151,B58,'Data Entry'!$D$3:$D$151)</f>
        <v>0</v>
      </c>
      <c r="E58" s="52">
        <f>IF($D$84&gt;0,(D58/$D$84)*100,0)</f>
        <v>0</v>
      </c>
      <c r="F58" s="34">
        <f>'Calcification Rates'!F63</f>
        <v>9.724860000000001</v>
      </c>
      <c r="G58" s="34">
        <f>F58*(E58/100)</f>
        <v>0</v>
      </c>
      <c r="H58" s="41">
        <f>'Site Description'!$B$35</f>
        <v>0</v>
      </c>
      <c r="I58" s="326">
        <f>G58*H58</f>
        <v>0</v>
      </c>
      <c r="J58" s="17"/>
      <c r="K58" s="33">
        <f>SUMIF('Data Entry'!$F$3:$F$151,B58,'Data Entry'!$H$3:$H$151)</f>
        <v>0</v>
      </c>
      <c r="L58" s="41">
        <f>IF($K$84&gt;0,(K58/$K$84)*100,0)</f>
        <v>0</v>
      </c>
      <c r="M58" s="34">
        <f>'Calcification Rates'!F63</f>
        <v>9.724860000000001</v>
      </c>
      <c r="N58" s="35">
        <f>M58*(L58/100)</f>
        <v>0</v>
      </c>
      <c r="O58" s="41">
        <f>'Site Description'!$C$35</f>
        <v>0</v>
      </c>
      <c r="P58" s="326">
        <f>N58*O58</f>
        <v>0</v>
      </c>
      <c r="Q58" s="17"/>
      <c r="R58" s="33">
        <f>SUMIF('Data Entry'!$J$3:$J$151,B58,'Data Entry'!$L$3:$L$151)</f>
        <v>0</v>
      </c>
      <c r="S58" s="35">
        <f>IF($R$84&gt;0,(R58/$R$84)*100,0)</f>
        <v>0</v>
      </c>
      <c r="T58" s="34">
        <f>'Calcification Rates'!F63</f>
        <v>9.724860000000001</v>
      </c>
      <c r="U58" s="35">
        <f>T58*(S58/100)</f>
        <v>0</v>
      </c>
      <c r="V58" s="35">
        <f>'Site Description'!$D$35</f>
        <v>0</v>
      </c>
      <c r="W58" s="326">
        <f>U58*V58</f>
        <v>0</v>
      </c>
      <c r="X58" s="17"/>
      <c r="Y58" s="33">
        <f>SUMIF('Data Entry'!$N$3:$N$151,B58,'Data Entry'!$P$3:$P$151)</f>
        <v>0</v>
      </c>
      <c r="Z58" s="35">
        <f>IF($Y$84&gt;0,(Y58/$Y$84)*100,0)</f>
        <v>0</v>
      </c>
      <c r="AA58" s="34">
        <f>'Calcification Rates'!F63</f>
        <v>9.724860000000001</v>
      </c>
      <c r="AB58" s="35">
        <f>AA58*(Z58/100)</f>
        <v>0</v>
      </c>
      <c r="AC58" s="35">
        <f>'Site Description'!$E$35</f>
        <v>0</v>
      </c>
      <c r="AD58" s="326">
        <f>AB58*AC58</f>
        <v>0</v>
      </c>
      <c r="AE58" s="17"/>
      <c r="AF58" s="33">
        <f>SUMIF('Data Entry'!$R$3:$R$151,B58,'Data Entry'!$T$3:$T$151)</f>
        <v>0</v>
      </c>
      <c r="AG58" s="35">
        <f>IF($AF$84&gt;0,(AF58/$AF$84)*100,0)</f>
        <v>0</v>
      </c>
      <c r="AH58" s="34">
        <f>'Calcification Rates'!F63</f>
        <v>9.724860000000001</v>
      </c>
      <c r="AI58" s="35">
        <f>AH58*(AG58/100)</f>
        <v>0</v>
      </c>
      <c r="AJ58" s="35">
        <f>'Site Description'!$F$35</f>
        <v>0</v>
      </c>
      <c r="AK58" s="326">
        <f>AI58*AJ58</f>
        <v>0</v>
      </c>
      <c r="AL58" s="17"/>
      <c r="AM58" s="33">
        <f>SUMIF('Data Entry'!$V$3:$V$151,B58,'Data Entry'!X$3:$X$151)</f>
        <v>0</v>
      </c>
      <c r="AN58" s="40">
        <f>IF($AM$84&gt;0,(AM58/$AM$84)*100,0)</f>
        <v>0</v>
      </c>
      <c r="AO58" s="52">
        <f>'Calcification Rates'!F63</f>
        <v>9.724860000000001</v>
      </c>
      <c r="AP58" s="35">
        <f>AO58*(AN58/100)</f>
        <v>0</v>
      </c>
      <c r="AQ58" s="39">
        <f>'Site Description'!$G$35</f>
        <v>0</v>
      </c>
      <c r="AR58" s="326">
        <f>AP58*AQ58</f>
        <v>0</v>
      </c>
      <c r="AS58" s="58"/>
      <c r="AT58" s="58"/>
      <c r="AU58" s="58"/>
      <c r="AV58" s="58"/>
      <c r="AW58" s="58"/>
    </row>
    <row r="59" spans="1:49" ht="15.75" thickBot="1">
      <c r="A59" s="26" t="str">
        <f>'Calcification Rates'!A64</f>
        <v>OR</v>
      </c>
      <c r="B59" s="32" t="str">
        <f>VLOOKUP(A59,'Glossary of Codes'!A:B,2,FALSE)</f>
        <v>Orbicella spp.</v>
      </c>
      <c r="C59" s="80" t="s">
        <v>183</v>
      </c>
      <c r="D59" s="33">
        <f>SUMIF('Data Entry'!$B$3:$B$151,B59,'Data Entry'!$D$3:$D$151)</f>
        <v>0</v>
      </c>
      <c r="E59" s="52">
        <f>IF($D$84&gt;0,(D59/$D$84)*100,0)</f>
        <v>0</v>
      </c>
      <c r="F59" s="34">
        <f>'Calcification Rates'!F64</f>
        <v>10.558959999999999</v>
      </c>
      <c r="G59" s="34">
        <f>F59*(E59/100)</f>
        <v>0</v>
      </c>
      <c r="H59" s="41">
        <f>'Site Description'!$B$35</f>
        <v>0</v>
      </c>
      <c r="I59" s="326">
        <f>G59*H59</f>
        <v>0</v>
      </c>
      <c r="J59" s="17"/>
      <c r="K59" s="33">
        <f>SUMIF('Data Entry'!$F$3:$F$151,B59,'Data Entry'!$H$3:$H$151)</f>
        <v>0</v>
      </c>
      <c r="L59" s="41">
        <f>IF($K$84&gt;0,(K59/$K$84)*100,0)</f>
        <v>0</v>
      </c>
      <c r="M59" s="34">
        <f>'Calcification Rates'!F64</f>
        <v>10.558959999999999</v>
      </c>
      <c r="N59" s="35">
        <f>M59*(L59/100)</f>
        <v>0</v>
      </c>
      <c r="O59" s="41">
        <f>'Site Description'!$C$35</f>
        <v>0</v>
      </c>
      <c r="P59" s="326">
        <f>N59*O59</f>
        <v>0</v>
      </c>
      <c r="Q59" s="17"/>
      <c r="R59" s="33">
        <f>SUMIF('Data Entry'!$J$3:$J$151,B59,'Data Entry'!$L$3:$L$151)</f>
        <v>0</v>
      </c>
      <c r="S59" s="35">
        <f>IF($R$84&gt;0,(R59/$R$84)*100,0)</f>
        <v>0</v>
      </c>
      <c r="T59" s="34">
        <f>'Calcification Rates'!F64</f>
        <v>10.558959999999999</v>
      </c>
      <c r="U59" s="35">
        <f>T59*(S59/100)</f>
        <v>0</v>
      </c>
      <c r="V59" s="35">
        <f>'Site Description'!$D$35</f>
        <v>0</v>
      </c>
      <c r="W59" s="326">
        <f>U59*V59</f>
        <v>0</v>
      </c>
      <c r="X59" s="17"/>
      <c r="Y59" s="33">
        <f>SUMIF('Data Entry'!$N$3:$N$151,B59,'Data Entry'!$P$3:$P$151)</f>
        <v>0</v>
      </c>
      <c r="Z59" s="35">
        <f>IF($Y$84&gt;0,(Y59/$Y$84)*100,0)</f>
        <v>0</v>
      </c>
      <c r="AA59" s="34">
        <f>'Calcification Rates'!F64</f>
        <v>10.558959999999999</v>
      </c>
      <c r="AB59" s="35">
        <f>AA59*(Z59/100)</f>
        <v>0</v>
      </c>
      <c r="AC59" s="35">
        <f>'Site Description'!$E$35</f>
        <v>0</v>
      </c>
      <c r="AD59" s="326">
        <f>AB59*AC59</f>
        <v>0</v>
      </c>
      <c r="AE59" s="17"/>
      <c r="AF59" s="33">
        <f>SUMIF('Data Entry'!$R$3:$R$151,B59,'Data Entry'!$T$3:$T$151)</f>
        <v>0</v>
      </c>
      <c r="AG59" s="35">
        <f>IF($AF$84&gt;0,(AF59/$AF$84)*100,0)</f>
        <v>0</v>
      </c>
      <c r="AH59" s="34">
        <f>'Calcification Rates'!F64</f>
        <v>10.558959999999999</v>
      </c>
      <c r="AI59" s="35">
        <f>AH59*(AG59/100)</f>
        <v>0</v>
      </c>
      <c r="AJ59" s="35">
        <f>'Site Description'!$F$35</f>
        <v>0</v>
      </c>
      <c r="AK59" s="326">
        <f>AI59*AJ59</f>
        <v>0</v>
      </c>
      <c r="AL59" s="17"/>
      <c r="AM59" s="33">
        <f>SUMIF('Data Entry'!$V$3:$V$151,B59,'Data Entry'!X$3:$X$151)</f>
        <v>0</v>
      </c>
      <c r="AN59" s="40">
        <f>IF($AM$84&gt;0,(AM59/$AM$84)*100,0)</f>
        <v>0</v>
      </c>
      <c r="AO59" s="52">
        <f>'Calcification Rates'!F64</f>
        <v>10.558959999999999</v>
      </c>
      <c r="AP59" s="35">
        <f>AO59*(AN59/100)</f>
        <v>0</v>
      </c>
      <c r="AQ59" s="39">
        <f>'Site Description'!$G$35</f>
        <v>0</v>
      </c>
      <c r="AR59" s="326">
        <f>AP59*AQ59</f>
        <v>0</v>
      </c>
      <c r="AS59" s="58"/>
      <c r="AT59" s="58"/>
      <c r="AU59" s="58"/>
      <c r="AV59" s="58"/>
      <c r="AW59" s="58"/>
    </row>
    <row r="60" spans="1:49" ht="15.75" thickBot="1">
      <c r="A60" s="26" t="str">
        <f>'Calcification Rates'!A65</f>
        <v>ORA</v>
      </c>
      <c r="B60" s="32" t="str">
        <f>VLOOKUP(A60,'Glossary of Codes'!A:B,2,FALSE)</f>
        <v>Orbicella annularis</v>
      </c>
      <c r="C60" s="80" t="s">
        <v>183</v>
      </c>
      <c r="D60" s="33">
        <f>SUMIF('Data Entry'!$B$3:$B$151,B60,'Data Entry'!$D$3:$D$151)</f>
        <v>0</v>
      </c>
      <c r="E60" s="52">
        <f>IF($D$84&gt;0,(D60/$D$84)*100,0)</f>
        <v>0</v>
      </c>
      <c r="F60" s="34">
        <f>'Calcification Rates'!F65</f>
        <v>13.553600000000001</v>
      </c>
      <c r="G60" s="34">
        <f>F60*(E60/100)</f>
        <v>0</v>
      </c>
      <c r="H60" s="41">
        <f>'Site Description'!$B$35</f>
        <v>0</v>
      </c>
      <c r="I60" s="326">
        <f>G60*H60</f>
        <v>0</v>
      </c>
      <c r="J60" s="17"/>
      <c r="K60" s="33">
        <f>SUMIF('Data Entry'!$F$3:$F$151,B60,'Data Entry'!$H$3:$H$151)</f>
        <v>0</v>
      </c>
      <c r="L60" s="41">
        <f>IF($K$84&gt;0,(K60/$K$84)*100,0)</f>
        <v>0</v>
      </c>
      <c r="M60" s="34">
        <f>'Calcification Rates'!F65</f>
        <v>13.553600000000001</v>
      </c>
      <c r="N60" s="35">
        <f>M60*(L60/100)</f>
        <v>0</v>
      </c>
      <c r="O60" s="41">
        <f>'Site Description'!$C$35</f>
        <v>0</v>
      </c>
      <c r="P60" s="326">
        <f>N60*O60</f>
        <v>0</v>
      </c>
      <c r="Q60" s="17"/>
      <c r="R60" s="33">
        <f>SUMIF('Data Entry'!$J$3:$J$151,B60,'Data Entry'!$L$3:$L$151)</f>
        <v>0</v>
      </c>
      <c r="S60" s="35">
        <f>IF($R$84&gt;0,(R60/$R$84)*100,0)</f>
        <v>0</v>
      </c>
      <c r="T60" s="34">
        <f>'Calcification Rates'!F65</f>
        <v>13.553600000000001</v>
      </c>
      <c r="U60" s="35">
        <f>T60*(S60/100)</f>
        <v>0</v>
      </c>
      <c r="V60" s="35">
        <f>'Site Description'!$D$35</f>
        <v>0</v>
      </c>
      <c r="W60" s="326">
        <f>U60*V60</f>
        <v>0</v>
      </c>
      <c r="X60" s="17"/>
      <c r="Y60" s="33">
        <f>SUMIF('Data Entry'!$N$3:$N$151,B60,'Data Entry'!$P$3:$P$151)</f>
        <v>0</v>
      </c>
      <c r="Z60" s="35">
        <f>IF($Y$84&gt;0,(Y60/$Y$84)*100,0)</f>
        <v>0</v>
      </c>
      <c r="AA60" s="34">
        <f>'Calcification Rates'!F65</f>
        <v>13.553600000000001</v>
      </c>
      <c r="AB60" s="35">
        <f>AA60*(Z60/100)</f>
        <v>0</v>
      </c>
      <c r="AC60" s="35">
        <f>'Site Description'!$E$35</f>
        <v>0</v>
      </c>
      <c r="AD60" s="326">
        <f>AB60*AC60</f>
        <v>0</v>
      </c>
      <c r="AE60" s="17"/>
      <c r="AF60" s="33">
        <f>SUMIF('Data Entry'!$R$3:$R$151,B60,'Data Entry'!$T$3:$T$151)</f>
        <v>0</v>
      </c>
      <c r="AG60" s="35">
        <f>IF($AF$84&gt;0,(AF60/$AF$84)*100,0)</f>
        <v>0</v>
      </c>
      <c r="AH60" s="34">
        <f>'Calcification Rates'!F65</f>
        <v>13.553600000000001</v>
      </c>
      <c r="AI60" s="35">
        <f>AH60*(AG60/100)</f>
        <v>0</v>
      </c>
      <c r="AJ60" s="35">
        <f>'Site Description'!$F$35</f>
        <v>0</v>
      </c>
      <c r="AK60" s="326">
        <f>AI60*AJ60</f>
        <v>0</v>
      </c>
      <c r="AL60" s="17"/>
      <c r="AM60" s="33">
        <f>SUMIF('Data Entry'!$V$3:$V$151,B60,'Data Entry'!X$3:$X$151)</f>
        <v>0</v>
      </c>
      <c r="AN60" s="40">
        <f>IF($AM$84&gt;0,(AM60/$AM$84)*100,0)</f>
        <v>0</v>
      </c>
      <c r="AO60" s="52">
        <f>'Calcification Rates'!F65</f>
        <v>13.553600000000001</v>
      </c>
      <c r="AP60" s="35">
        <f>AO60*(AN60/100)</f>
        <v>0</v>
      </c>
      <c r="AQ60" s="39">
        <f>'Site Description'!$G$35</f>
        <v>0</v>
      </c>
      <c r="AR60" s="326">
        <f>AP60*AQ60</f>
        <v>0</v>
      </c>
      <c r="AS60" s="58"/>
      <c r="AT60" s="58"/>
      <c r="AU60" s="58"/>
      <c r="AV60" s="58"/>
      <c r="AW60" s="58"/>
    </row>
    <row r="61" spans="1:49" ht="15.75" thickBot="1">
      <c r="A61" s="26" t="str">
        <f>'Calcification Rates'!A66</f>
        <v>ORF</v>
      </c>
      <c r="B61" s="32" t="str">
        <f>VLOOKUP(A61,'Glossary of Codes'!A:B,2,FALSE)</f>
        <v>Orbicella faveolata</v>
      </c>
      <c r="C61" s="80" t="s">
        <v>183</v>
      </c>
      <c r="D61" s="33">
        <f>SUMIF('Data Entry'!$B$3:$B$151,B61,'Data Entry'!$D$3:$D$151)</f>
        <v>0</v>
      </c>
      <c r="E61" s="52">
        <f>IF($D$84&gt;0,(D61/$D$84)*100,0)</f>
        <v>0</v>
      </c>
      <c r="F61" s="34">
        <f>'Calcification Rates'!F66</f>
        <v>11.7038</v>
      </c>
      <c r="G61" s="34">
        <f>F61*(E61/100)</f>
        <v>0</v>
      </c>
      <c r="H61" s="41">
        <f>'Site Description'!$B$35</f>
        <v>0</v>
      </c>
      <c r="I61" s="326">
        <f>G61*H61</f>
        <v>0</v>
      </c>
      <c r="J61" s="17"/>
      <c r="K61" s="33">
        <f>SUMIF('Data Entry'!$F$3:$F$151,B61,'Data Entry'!$H$3:$H$151)</f>
        <v>0</v>
      </c>
      <c r="L61" s="41">
        <f>IF($K$84&gt;0,(K61/$K$84)*100,0)</f>
        <v>0</v>
      </c>
      <c r="M61" s="34">
        <f>'Calcification Rates'!F66</f>
        <v>11.7038</v>
      </c>
      <c r="N61" s="35">
        <f>M61*(L61/100)</f>
        <v>0</v>
      </c>
      <c r="O61" s="41">
        <f>'Site Description'!$C$35</f>
        <v>0</v>
      </c>
      <c r="P61" s="326">
        <f>N61*O61</f>
        <v>0</v>
      </c>
      <c r="Q61" s="17"/>
      <c r="R61" s="33">
        <f>SUMIF('Data Entry'!$J$3:$J$151,B61,'Data Entry'!$L$3:$L$151)</f>
        <v>0</v>
      </c>
      <c r="S61" s="35">
        <f>IF($R$84&gt;0,(R61/$R$84)*100,0)</f>
        <v>0</v>
      </c>
      <c r="T61" s="34">
        <f>'Calcification Rates'!F66</f>
        <v>11.7038</v>
      </c>
      <c r="U61" s="35">
        <f>T61*(S61/100)</f>
        <v>0</v>
      </c>
      <c r="V61" s="35">
        <f>'Site Description'!$D$35</f>
        <v>0</v>
      </c>
      <c r="W61" s="326">
        <f>U61*V61</f>
        <v>0</v>
      </c>
      <c r="X61" s="17"/>
      <c r="Y61" s="33">
        <f>SUMIF('Data Entry'!$N$3:$N$151,B61,'Data Entry'!$P$3:$P$151)</f>
        <v>0</v>
      </c>
      <c r="Z61" s="35">
        <f>IF($Y$84&gt;0,(Y61/$Y$84)*100,0)</f>
        <v>0</v>
      </c>
      <c r="AA61" s="34">
        <f>'Calcification Rates'!F66</f>
        <v>11.7038</v>
      </c>
      <c r="AB61" s="35">
        <f>AA61*(Z61/100)</f>
        <v>0</v>
      </c>
      <c r="AC61" s="35">
        <f>'Site Description'!$E$35</f>
        <v>0</v>
      </c>
      <c r="AD61" s="326">
        <f>AB61*AC61</f>
        <v>0</v>
      </c>
      <c r="AE61" s="17"/>
      <c r="AF61" s="33">
        <f>SUMIF('Data Entry'!$R$3:$R$151,B61,'Data Entry'!$T$3:$T$151)</f>
        <v>0</v>
      </c>
      <c r="AG61" s="35">
        <f>IF($AF$84&gt;0,(AF61/$AF$84)*100,0)</f>
        <v>0</v>
      </c>
      <c r="AH61" s="34">
        <f>'Calcification Rates'!F66</f>
        <v>11.7038</v>
      </c>
      <c r="AI61" s="35">
        <f>AH61*(AG61/100)</f>
        <v>0</v>
      </c>
      <c r="AJ61" s="35">
        <f>'Site Description'!$F$35</f>
        <v>0</v>
      </c>
      <c r="AK61" s="326">
        <f>AI61*AJ61</f>
        <v>0</v>
      </c>
      <c r="AL61" s="17"/>
      <c r="AM61" s="33">
        <f>SUMIF('Data Entry'!$V$3:$V$151,B61,'Data Entry'!X$3:$X$151)</f>
        <v>0</v>
      </c>
      <c r="AN61" s="40">
        <f>IF($AM$84&gt;0,(AM61/$AM$84)*100,0)</f>
        <v>0</v>
      </c>
      <c r="AO61" s="52">
        <f>'Calcification Rates'!F66</f>
        <v>11.7038</v>
      </c>
      <c r="AP61" s="35">
        <f>AO61*(AN61/100)</f>
        <v>0</v>
      </c>
      <c r="AQ61" s="39">
        <f>'Site Description'!$G$35</f>
        <v>0</v>
      </c>
      <c r="AR61" s="326">
        <f>AP61*AQ61</f>
        <v>0</v>
      </c>
      <c r="AS61" s="58"/>
      <c r="AT61" s="58"/>
      <c r="AU61" s="58"/>
      <c r="AV61" s="58"/>
      <c r="AW61" s="58"/>
    </row>
    <row r="62" spans="1:49" ht="15.75" thickBot="1">
      <c r="A62" s="26" t="str">
        <f>'Calcification Rates'!A67</f>
        <v>ORFR</v>
      </c>
      <c r="B62" s="32" t="str">
        <f>VLOOKUP(A62,'Glossary of Codes'!A:B,2,FALSE)</f>
        <v>Orbicella franksi</v>
      </c>
      <c r="C62" s="80" t="s">
        <v>183</v>
      </c>
      <c r="D62" s="33">
        <f>SUMIF('Data Entry'!$B$3:$B$151,B62,'Data Entry'!$D$3:$D$151)</f>
        <v>0</v>
      </c>
      <c r="E62" s="52">
        <f>IF($D$84&gt;0,(D62/$D$84)*100,0)</f>
        <v>0</v>
      </c>
      <c r="F62" s="34">
        <f>'Calcification Rates'!F67</f>
        <v>7.880599999999999</v>
      </c>
      <c r="G62" s="34">
        <f>F62*(E62/100)</f>
        <v>0</v>
      </c>
      <c r="H62" s="41">
        <f>'Site Description'!$B$35</f>
        <v>0</v>
      </c>
      <c r="I62" s="326">
        <f>G62*H62</f>
        <v>0</v>
      </c>
      <c r="J62" s="17"/>
      <c r="K62" s="33">
        <f>SUMIF('Data Entry'!$F$3:$F$151,B62,'Data Entry'!$H$3:$H$151)</f>
        <v>0</v>
      </c>
      <c r="L62" s="41">
        <f>IF($K$84&gt;0,(K62/$K$84)*100,0)</f>
        <v>0</v>
      </c>
      <c r="M62" s="34">
        <f>'Calcification Rates'!F67</f>
        <v>7.880599999999999</v>
      </c>
      <c r="N62" s="35">
        <f>M62*(L62/100)</f>
        <v>0</v>
      </c>
      <c r="O62" s="41">
        <f>'Site Description'!$C$35</f>
        <v>0</v>
      </c>
      <c r="P62" s="326">
        <f>N62*O62</f>
        <v>0</v>
      </c>
      <c r="Q62" s="17"/>
      <c r="R62" s="33">
        <f>SUMIF('Data Entry'!$J$3:$J$151,B62,'Data Entry'!$L$3:$L$151)</f>
        <v>0</v>
      </c>
      <c r="S62" s="35">
        <f>IF($R$84&gt;0,(R62/$R$84)*100,0)</f>
        <v>0</v>
      </c>
      <c r="T62" s="34">
        <f>'Calcification Rates'!F67</f>
        <v>7.880599999999999</v>
      </c>
      <c r="U62" s="35">
        <f>T62*(S62/100)</f>
        <v>0</v>
      </c>
      <c r="V62" s="35">
        <f>'Site Description'!$D$35</f>
        <v>0</v>
      </c>
      <c r="W62" s="326">
        <f>U62*V62</f>
        <v>0</v>
      </c>
      <c r="X62" s="17"/>
      <c r="Y62" s="33">
        <f>SUMIF('Data Entry'!$N$3:$N$151,B62,'Data Entry'!$P$3:$P$151)</f>
        <v>0</v>
      </c>
      <c r="Z62" s="35">
        <f>IF($Y$84&gt;0,(Y62/$Y$84)*100,0)</f>
        <v>0</v>
      </c>
      <c r="AA62" s="34">
        <f>'Calcification Rates'!F67</f>
        <v>7.880599999999999</v>
      </c>
      <c r="AB62" s="35">
        <f>AA62*(Z62/100)</f>
        <v>0</v>
      </c>
      <c r="AC62" s="35">
        <f>'Site Description'!$E$35</f>
        <v>0</v>
      </c>
      <c r="AD62" s="326">
        <f>AB62*AC62</f>
        <v>0</v>
      </c>
      <c r="AE62" s="17"/>
      <c r="AF62" s="33">
        <f>SUMIF('Data Entry'!$R$3:$R$151,B62,'Data Entry'!$T$3:$T$151)</f>
        <v>0</v>
      </c>
      <c r="AG62" s="35">
        <f>IF($AF$84&gt;0,(AF62/$AF$84)*100,0)</f>
        <v>0</v>
      </c>
      <c r="AH62" s="34">
        <f>'Calcification Rates'!F67</f>
        <v>7.880599999999999</v>
      </c>
      <c r="AI62" s="35">
        <f>AH62*(AG62/100)</f>
        <v>0</v>
      </c>
      <c r="AJ62" s="35">
        <f>'Site Description'!$F$35</f>
        <v>0</v>
      </c>
      <c r="AK62" s="326">
        <f>AI62*AJ62</f>
        <v>0</v>
      </c>
      <c r="AL62" s="17"/>
      <c r="AM62" s="33">
        <f>SUMIF('Data Entry'!$V$3:$V$151,B62,'Data Entry'!X$3:$X$151)</f>
        <v>0</v>
      </c>
      <c r="AN62" s="40">
        <f>IF($AM$84&gt;0,(AM62/$AM$84)*100,0)</f>
        <v>0</v>
      </c>
      <c r="AO62" s="52">
        <f>'Calcification Rates'!F67</f>
        <v>7.880599999999999</v>
      </c>
      <c r="AP62" s="35">
        <f>AO62*(AN62/100)</f>
        <v>0</v>
      </c>
      <c r="AQ62" s="39">
        <f>'Site Description'!$G$35</f>
        <v>0</v>
      </c>
      <c r="AR62" s="326">
        <f>AP62*AQ62</f>
        <v>0</v>
      </c>
      <c r="AS62" s="58"/>
      <c r="AT62" s="58"/>
      <c r="AU62" s="58"/>
      <c r="AV62" s="58"/>
      <c r="AW62" s="58"/>
    </row>
    <row r="63" spans="1:49" ht="15.75" thickBot="1">
      <c r="A63" s="26" t="str">
        <f>'Calcification Rates'!A68</f>
        <v>OCE</v>
      </c>
      <c r="B63" s="32" t="str">
        <f>VLOOKUP(A63,'Glossary of Codes'!A:B,2,FALSE)</f>
        <v>Other calcareous encrusters</v>
      </c>
      <c r="C63" s="80" t="s">
        <v>217</v>
      </c>
      <c r="D63" s="33">
        <f>SUMIF('Data Entry'!$B$3:$B$151,B63,'Data Entry'!$D$3:$D$151)</f>
        <v>0</v>
      </c>
      <c r="E63" s="52">
        <f>IF($D$84&gt;0,(D63/$D$84)*100,0)</f>
        <v>0</v>
      </c>
      <c r="F63" s="34">
        <f>'Calcification Rates'!F68</f>
        <v>0.1808</v>
      </c>
      <c r="G63" s="34">
        <f t="shared" si="0"/>
        <v>0</v>
      </c>
      <c r="H63" s="41">
        <f>'Site Description'!$B$35</f>
        <v>0</v>
      </c>
      <c r="I63" s="326">
        <f t="shared" si="1"/>
        <v>0</v>
      </c>
      <c r="J63" s="17"/>
      <c r="K63" s="33">
        <f>SUMIF('Data Entry'!$F$3:$F$151,B63,'Data Entry'!$H$3:$H$151)</f>
        <v>0</v>
      </c>
      <c r="L63" s="41">
        <f>IF($K$84&gt;0,(K63/$K$84)*100,0)</f>
        <v>0</v>
      </c>
      <c r="M63" s="34">
        <f>'Calcification Rates'!F68</f>
        <v>0.1808</v>
      </c>
      <c r="N63" s="35">
        <f t="shared" si="11"/>
        <v>0</v>
      </c>
      <c r="O63" s="41">
        <f>'Site Description'!$C$35</f>
        <v>0</v>
      </c>
      <c r="P63" s="326">
        <f t="shared" si="2"/>
        <v>0</v>
      </c>
      <c r="Q63" s="17"/>
      <c r="R63" s="33">
        <f>SUMIF('Data Entry'!$J$3:$J$151,B63,'Data Entry'!$L$3:$L$151)</f>
        <v>0</v>
      </c>
      <c r="S63" s="35">
        <f>IF($R$84&gt;0,(R63/$R$84)*100,0)</f>
        <v>0</v>
      </c>
      <c r="T63" s="34">
        <f>'Calcification Rates'!F68</f>
        <v>0.1808</v>
      </c>
      <c r="U63" s="35">
        <f t="shared" si="3"/>
        <v>0</v>
      </c>
      <c r="V63" s="35">
        <f>'Site Description'!$D$35</f>
        <v>0</v>
      </c>
      <c r="W63" s="326">
        <f t="shared" si="4"/>
        <v>0</v>
      </c>
      <c r="X63" s="17"/>
      <c r="Y63" s="33">
        <f>SUMIF('Data Entry'!$N$3:$N$151,B63,'Data Entry'!$P$3:$P$151)</f>
        <v>0</v>
      </c>
      <c r="Z63" s="35">
        <f>IF($Y$84&gt;0,(Y63/$Y$84)*100,0)</f>
        <v>0</v>
      </c>
      <c r="AA63" s="34">
        <f>'Calcification Rates'!F68</f>
        <v>0.1808</v>
      </c>
      <c r="AB63" s="35">
        <f t="shared" si="5"/>
        <v>0</v>
      </c>
      <c r="AC63" s="35">
        <f>'Site Description'!$E$35</f>
        <v>0</v>
      </c>
      <c r="AD63" s="326">
        <f t="shared" si="6"/>
        <v>0</v>
      </c>
      <c r="AE63" s="17"/>
      <c r="AF63" s="33">
        <f>SUMIF('Data Entry'!$R$3:$R$151,B63,'Data Entry'!$T$3:$T$151)</f>
        <v>0</v>
      </c>
      <c r="AG63" s="35">
        <f>IF($AF$84&gt;0,(AF63/$AF$84)*100,0)</f>
        <v>0</v>
      </c>
      <c r="AH63" s="34">
        <f>'Calcification Rates'!F68</f>
        <v>0.1808</v>
      </c>
      <c r="AI63" s="35">
        <f t="shared" si="7"/>
        <v>0</v>
      </c>
      <c r="AJ63" s="35">
        <f>'Site Description'!$F$35</f>
        <v>0</v>
      </c>
      <c r="AK63" s="326">
        <f t="shared" si="8"/>
        <v>0</v>
      </c>
      <c r="AL63" s="17"/>
      <c r="AM63" s="33">
        <f>SUMIF('Data Entry'!$V$3:$V$151,B63,'Data Entry'!X$3:$X$151)</f>
        <v>0</v>
      </c>
      <c r="AN63" s="40">
        <f>IF($AM$84&gt;0,(AM63/$AM$84)*100,0)</f>
        <v>0</v>
      </c>
      <c r="AO63" s="52">
        <f>'Calcification Rates'!F68</f>
        <v>0.1808</v>
      </c>
      <c r="AP63" s="35">
        <f t="shared" si="9"/>
        <v>0</v>
      </c>
      <c r="AQ63" s="39">
        <f>'Site Description'!$G$35</f>
        <v>0</v>
      </c>
      <c r="AR63" s="326">
        <f t="shared" si="10"/>
        <v>0</v>
      </c>
      <c r="AS63" s="58"/>
      <c r="AT63" s="58"/>
      <c r="AU63" s="58"/>
      <c r="AV63" s="58"/>
      <c r="AW63" s="58"/>
    </row>
    <row r="64" spans="1:49" ht="15.75" thickBot="1">
      <c r="A64" s="26" t="str">
        <f>'Calcification Rates'!A69</f>
        <v>OTH</v>
      </c>
      <c r="B64" s="32" t="str">
        <f>VLOOKUP(A64,'Glossary of Codes'!A:B,2,FALSE)</f>
        <v>Other</v>
      </c>
      <c r="C64" s="80" t="s">
        <v>184</v>
      </c>
      <c r="D64" s="33">
        <f>SUMIF('Data Entry'!$B$3:$B$151,B64,'Data Entry'!$D$3:$D$151)</f>
        <v>0</v>
      </c>
      <c r="E64" s="52">
        <f>IF($D$84&gt;0,(D64/$D$84)*100,0)</f>
        <v>0</v>
      </c>
      <c r="F64" s="34">
        <f>'Calcification Rates'!F69</f>
        <v>0</v>
      </c>
      <c r="G64" s="34">
        <f t="shared" si="0"/>
        <v>0</v>
      </c>
      <c r="H64" s="41">
        <f>'Site Description'!$B$35</f>
        <v>0</v>
      </c>
      <c r="I64" s="326">
        <f t="shared" si="1"/>
        <v>0</v>
      </c>
      <c r="J64" s="17"/>
      <c r="K64" s="33">
        <f>SUMIF('Data Entry'!$F$3:$F$151,B64,'Data Entry'!$H$3:$H$151)</f>
        <v>0</v>
      </c>
      <c r="L64" s="41">
        <f>IF($K$84&gt;0,(K64/$K$84)*100,0)</f>
        <v>0</v>
      </c>
      <c r="M64" s="34">
        <f>'Calcification Rates'!F69</f>
        <v>0</v>
      </c>
      <c r="N64" s="35">
        <f t="shared" si="11"/>
        <v>0</v>
      </c>
      <c r="O64" s="41">
        <f>'Site Description'!$C$35</f>
        <v>0</v>
      </c>
      <c r="P64" s="326">
        <f t="shared" si="2"/>
        <v>0</v>
      </c>
      <c r="Q64" s="17"/>
      <c r="R64" s="33">
        <f>SUMIF('Data Entry'!$J$3:$J$151,B64,'Data Entry'!$L$3:$L$151)</f>
        <v>0</v>
      </c>
      <c r="S64" s="35">
        <f>IF($R$84&gt;0,(R64/$R$84)*100,0)</f>
        <v>0</v>
      </c>
      <c r="T64" s="34">
        <f>'Calcification Rates'!F69</f>
        <v>0</v>
      </c>
      <c r="U64" s="35">
        <f t="shared" si="3"/>
        <v>0</v>
      </c>
      <c r="V64" s="35">
        <f>'Site Description'!$D$35</f>
        <v>0</v>
      </c>
      <c r="W64" s="326">
        <f t="shared" si="4"/>
        <v>0</v>
      </c>
      <c r="X64" s="17"/>
      <c r="Y64" s="33">
        <f>SUMIF('Data Entry'!$N$3:$N$151,B64,'Data Entry'!$P$3:$P$151)</f>
        <v>0</v>
      </c>
      <c r="Z64" s="35">
        <f>IF($Y$84&gt;0,(Y64/$Y$84)*100,0)</f>
        <v>0</v>
      </c>
      <c r="AA64" s="34">
        <f>'Calcification Rates'!F69</f>
        <v>0</v>
      </c>
      <c r="AB64" s="35">
        <f t="shared" si="5"/>
        <v>0</v>
      </c>
      <c r="AC64" s="35">
        <f>'Site Description'!$E$35</f>
        <v>0</v>
      </c>
      <c r="AD64" s="326">
        <f t="shared" si="6"/>
        <v>0</v>
      </c>
      <c r="AE64" s="17"/>
      <c r="AF64" s="33">
        <f>SUMIF('Data Entry'!$R$3:$R$151,B64,'Data Entry'!$T$3:$T$151)</f>
        <v>0</v>
      </c>
      <c r="AG64" s="35">
        <f>IF($AF$84&gt;0,(AF64/$AF$84)*100,0)</f>
        <v>0</v>
      </c>
      <c r="AH64" s="34">
        <f>'Calcification Rates'!F69</f>
        <v>0</v>
      </c>
      <c r="AI64" s="35">
        <f t="shared" si="7"/>
        <v>0</v>
      </c>
      <c r="AJ64" s="35">
        <f>'Site Description'!$F$35</f>
        <v>0</v>
      </c>
      <c r="AK64" s="326">
        <f t="shared" si="8"/>
        <v>0</v>
      </c>
      <c r="AL64" s="17"/>
      <c r="AM64" s="33">
        <f>SUMIF('Data Entry'!$V$3:$V$151,B64,'Data Entry'!X$3:$X$151)</f>
        <v>0</v>
      </c>
      <c r="AN64" s="40">
        <f>IF($AM$84&gt;0,(AM64/$AM$84)*100,0)</f>
        <v>0</v>
      </c>
      <c r="AO64" s="52">
        <f>'Calcification Rates'!F69</f>
        <v>0</v>
      </c>
      <c r="AP64" s="35">
        <f t="shared" si="9"/>
        <v>0</v>
      </c>
      <c r="AQ64" s="39">
        <f>'Site Description'!$G$35</f>
        <v>0</v>
      </c>
      <c r="AR64" s="326">
        <f t="shared" si="10"/>
        <v>0</v>
      </c>
      <c r="AS64" s="58"/>
      <c r="AT64" s="58"/>
      <c r="AU64" s="58"/>
      <c r="AV64" s="58"/>
      <c r="AW64" s="58"/>
    </row>
    <row r="65" spans="1:49" ht="15.75" thickBot="1">
      <c r="A65" s="26" t="str">
        <f>'Calcification Rates'!A70</f>
        <v>PEY</v>
      </c>
      <c r="B65" s="32" t="str">
        <f>VLOOKUP(A65,'Glossary of Codes'!A:B,2,FALSE)</f>
        <v>Peysonellid algae</v>
      </c>
      <c r="C65" s="80" t="s">
        <v>217</v>
      </c>
      <c r="D65" s="33">
        <f>SUMIF('Data Entry'!$B$3:$B$151,B65,'Data Entry'!$D$3:$D$151)</f>
        <v>0</v>
      </c>
      <c r="E65" s="52">
        <f>IF($D$84&gt;0,(D65/$D$84)*100,0)</f>
        <v>0</v>
      </c>
      <c r="F65" s="34">
        <f>'Calcification Rates'!F70</f>
        <v>0.1808</v>
      </c>
      <c r="G65" s="34">
        <f t="shared" si="0"/>
        <v>0</v>
      </c>
      <c r="H65" s="41">
        <f>'Site Description'!$B$35</f>
        <v>0</v>
      </c>
      <c r="I65" s="326">
        <f t="shared" si="1"/>
        <v>0</v>
      </c>
      <c r="J65" s="17"/>
      <c r="K65" s="33">
        <f>SUMIF('Data Entry'!$F$3:$F$151,B65,'Data Entry'!$H$3:$H$151)</f>
        <v>0</v>
      </c>
      <c r="L65" s="41">
        <f>IF($K$84&gt;0,(K65/$K$84)*100,0)</f>
        <v>0</v>
      </c>
      <c r="M65" s="34">
        <f>'Calcification Rates'!F70</f>
        <v>0.1808</v>
      </c>
      <c r="N65" s="35">
        <f t="shared" si="11"/>
        <v>0</v>
      </c>
      <c r="O65" s="41">
        <f>'Site Description'!$C$35</f>
        <v>0</v>
      </c>
      <c r="P65" s="326">
        <f t="shared" si="2"/>
        <v>0</v>
      </c>
      <c r="Q65" s="17"/>
      <c r="R65" s="33">
        <f>SUMIF('Data Entry'!$J$3:$J$151,B65,'Data Entry'!$L$3:$L$151)</f>
        <v>0</v>
      </c>
      <c r="S65" s="35">
        <f>IF($R$84&gt;0,(R65/$R$84)*100,0)</f>
        <v>0</v>
      </c>
      <c r="T65" s="34">
        <f>'Calcification Rates'!F70</f>
        <v>0.1808</v>
      </c>
      <c r="U65" s="35">
        <f t="shared" si="3"/>
        <v>0</v>
      </c>
      <c r="V65" s="35">
        <f>'Site Description'!$D$35</f>
        <v>0</v>
      </c>
      <c r="W65" s="326">
        <f t="shared" si="4"/>
        <v>0</v>
      </c>
      <c r="X65" s="17"/>
      <c r="Y65" s="33">
        <f>SUMIF('Data Entry'!$N$3:$N$151,B65,'Data Entry'!$P$3:$P$151)</f>
        <v>0</v>
      </c>
      <c r="Z65" s="35">
        <f>IF($Y$84&gt;0,(Y65/$Y$84)*100,0)</f>
        <v>0</v>
      </c>
      <c r="AA65" s="34">
        <f>'Calcification Rates'!F70</f>
        <v>0.1808</v>
      </c>
      <c r="AB65" s="35">
        <f t="shared" si="5"/>
        <v>0</v>
      </c>
      <c r="AC65" s="35">
        <f>'Site Description'!$E$35</f>
        <v>0</v>
      </c>
      <c r="AD65" s="326">
        <f t="shared" si="6"/>
        <v>0</v>
      </c>
      <c r="AE65" s="17"/>
      <c r="AF65" s="33">
        <f>SUMIF('Data Entry'!$R$3:$R$151,B65,'Data Entry'!$T$3:$T$151)</f>
        <v>0</v>
      </c>
      <c r="AG65" s="35">
        <f>IF($AF$84&gt;0,(AF65/$AF$84)*100,0)</f>
        <v>0</v>
      </c>
      <c r="AH65" s="34">
        <f>'Calcification Rates'!F70</f>
        <v>0.1808</v>
      </c>
      <c r="AI65" s="35">
        <f t="shared" si="7"/>
        <v>0</v>
      </c>
      <c r="AJ65" s="35">
        <f>'Site Description'!$F$35</f>
        <v>0</v>
      </c>
      <c r="AK65" s="326">
        <f t="shared" si="8"/>
        <v>0</v>
      </c>
      <c r="AL65" s="17"/>
      <c r="AM65" s="33">
        <f>SUMIF('Data Entry'!$V$3:$V$151,B65,'Data Entry'!X$3:$X$151)</f>
        <v>0</v>
      </c>
      <c r="AN65" s="40">
        <f>IF($AM$84&gt;0,(AM65/$AM$84)*100,0)</f>
        <v>0</v>
      </c>
      <c r="AO65" s="52">
        <f>'Calcification Rates'!F70</f>
        <v>0.1808</v>
      </c>
      <c r="AP65" s="35">
        <f t="shared" si="9"/>
        <v>0</v>
      </c>
      <c r="AQ65" s="39">
        <f>'Site Description'!$G$35</f>
        <v>0</v>
      </c>
      <c r="AR65" s="326">
        <f t="shared" si="10"/>
        <v>0</v>
      </c>
      <c r="AS65" s="58"/>
      <c r="AT65" s="58"/>
      <c r="AU65" s="58"/>
      <c r="AV65" s="58"/>
      <c r="AW65" s="58"/>
    </row>
    <row r="66" spans="1:49" ht="15.75" thickBot="1">
      <c r="A66" s="26" t="str">
        <f>'Calcification Rates'!A71</f>
        <v>POA</v>
      </c>
      <c r="B66" s="32" t="str">
        <f>VLOOKUP(A66,'Glossary of Codes'!A:B,2,FALSE)</f>
        <v>Porites astreoides</v>
      </c>
      <c r="C66" s="80" t="s">
        <v>183</v>
      </c>
      <c r="D66" s="33">
        <f>SUMIF('Data Entry'!$B$3:$B$151,B66,'Data Entry'!$D$3:$D$151)</f>
        <v>0</v>
      </c>
      <c r="E66" s="52">
        <f aca="true" t="shared" si="12" ref="E66:E78">IF($D$84&gt;0,(D66/$D$84)*100,0)</f>
        <v>0</v>
      </c>
      <c r="F66" s="34">
        <f>'Calcification Rates'!F71</f>
        <v>7.19364</v>
      </c>
      <c r="G66" s="34">
        <f t="shared" si="0"/>
        <v>0</v>
      </c>
      <c r="H66" s="41">
        <f>'Site Description'!$B$35</f>
        <v>0</v>
      </c>
      <c r="I66" s="326">
        <f t="shared" si="1"/>
        <v>0</v>
      </c>
      <c r="J66" s="17"/>
      <c r="K66" s="33">
        <f>SUMIF('Data Entry'!$F$3:$F$151,B66,'Data Entry'!$H$3:$H$151)</f>
        <v>0</v>
      </c>
      <c r="L66" s="41">
        <f aca="true" t="shared" si="13" ref="L66:L78">IF($K$84&gt;0,(K66/$K$84)*100,0)</f>
        <v>0</v>
      </c>
      <c r="M66" s="34">
        <f>'Calcification Rates'!F71</f>
        <v>7.19364</v>
      </c>
      <c r="N66" s="35">
        <f t="shared" si="11"/>
        <v>0</v>
      </c>
      <c r="O66" s="41">
        <f>'Site Description'!$C$35</f>
        <v>0</v>
      </c>
      <c r="P66" s="326">
        <f t="shared" si="2"/>
        <v>0</v>
      </c>
      <c r="Q66" s="17"/>
      <c r="R66" s="33">
        <f>SUMIF('Data Entry'!$J$3:$J$151,B66,'Data Entry'!$L$3:$L$151)</f>
        <v>0</v>
      </c>
      <c r="S66" s="35">
        <f>IF($R$84&gt;0,(R66/$R$84)*100,0)</f>
        <v>0</v>
      </c>
      <c r="T66" s="34">
        <f>'Calcification Rates'!F71</f>
        <v>7.19364</v>
      </c>
      <c r="U66" s="35">
        <f t="shared" si="3"/>
        <v>0</v>
      </c>
      <c r="V66" s="35">
        <f>'Site Description'!$D$35</f>
        <v>0</v>
      </c>
      <c r="W66" s="326">
        <f t="shared" si="4"/>
        <v>0</v>
      </c>
      <c r="X66" s="17"/>
      <c r="Y66" s="33">
        <f>SUMIF('Data Entry'!$N$3:$N$151,B66,'Data Entry'!$P$3:$P$151)</f>
        <v>0</v>
      </c>
      <c r="Z66" s="35">
        <f>IF($Y$84&gt;0,(Y66/$Y$84)*100,0)</f>
        <v>0</v>
      </c>
      <c r="AA66" s="34">
        <f>'Calcification Rates'!F71</f>
        <v>7.19364</v>
      </c>
      <c r="AB66" s="35">
        <f t="shared" si="5"/>
        <v>0</v>
      </c>
      <c r="AC66" s="35">
        <f>'Site Description'!$E$35</f>
        <v>0</v>
      </c>
      <c r="AD66" s="326">
        <f t="shared" si="6"/>
        <v>0</v>
      </c>
      <c r="AE66" s="17"/>
      <c r="AF66" s="33">
        <f>SUMIF('Data Entry'!$R$3:$R$151,B66,'Data Entry'!$T$3:$T$151)</f>
        <v>0</v>
      </c>
      <c r="AG66" s="35">
        <f>IF($AF$84&gt;0,(AF66/$AF$84)*100,0)</f>
        <v>0</v>
      </c>
      <c r="AH66" s="34">
        <f>'Calcification Rates'!F71</f>
        <v>7.19364</v>
      </c>
      <c r="AI66" s="35">
        <f t="shared" si="7"/>
        <v>0</v>
      </c>
      <c r="AJ66" s="35">
        <f>'Site Description'!$F$35</f>
        <v>0</v>
      </c>
      <c r="AK66" s="326">
        <f t="shared" si="8"/>
        <v>0</v>
      </c>
      <c r="AL66" s="17"/>
      <c r="AM66" s="33">
        <f>SUMIF('Data Entry'!$V$3:$V$151,B66,'Data Entry'!X$3:$X$151)</f>
        <v>0</v>
      </c>
      <c r="AN66" s="40">
        <f>IF($AM$84&gt;0,(AM66/$AM$84)*100,0)</f>
        <v>0</v>
      </c>
      <c r="AO66" s="52">
        <f>'Calcification Rates'!F71</f>
        <v>7.19364</v>
      </c>
      <c r="AP66" s="35">
        <f t="shared" si="9"/>
        <v>0</v>
      </c>
      <c r="AQ66" s="39">
        <f>'Site Description'!$G$35</f>
        <v>0</v>
      </c>
      <c r="AR66" s="326">
        <f t="shared" si="10"/>
        <v>0</v>
      </c>
      <c r="AS66" s="58"/>
      <c r="AT66" s="58"/>
      <c r="AU66" s="58"/>
      <c r="AV66" s="58"/>
      <c r="AW66" s="58"/>
    </row>
    <row r="67" spans="1:49" ht="15.75" thickBot="1">
      <c r="A67" s="26" t="str">
        <f>'Calcification Rates'!A72</f>
        <v>POB</v>
      </c>
      <c r="B67" s="32" t="str">
        <f>VLOOKUP(A67,'Glossary of Codes'!A:B,2,FALSE)</f>
        <v>Porites branneri</v>
      </c>
      <c r="C67" s="80" t="s">
        <v>183</v>
      </c>
      <c r="D67" s="33">
        <f>SUMIF('Data Entry'!$B$3:$B$151,B67,'Data Entry'!$D$3:$D$151)</f>
        <v>0</v>
      </c>
      <c r="E67" s="52">
        <f t="shared" si="12"/>
        <v>0</v>
      </c>
      <c r="F67" s="34">
        <f>'Calcification Rates'!F72</f>
        <v>7.19364</v>
      </c>
      <c r="G67" s="34">
        <f t="shared" si="0"/>
        <v>0</v>
      </c>
      <c r="H67" s="41">
        <f>'Site Description'!$B$35</f>
        <v>0</v>
      </c>
      <c r="I67" s="326">
        <f t="shared" si="1"/>
        <v>0</v>
      </c>
      <c r="J67" s="17"/>
      <c r="K67" s="33">
        <f>SUMIF('Data Entry'!$F$3:$F$151,B67,'Data Entry'!$H$3:$H$151)</f>
        <v>0</v>
      </c>
      <c r="L67" s="41">
        <f t="shared" si="13"/>
        <v>0</v>
      </c>
      <c r="M67" s="34">
        <f>'Calcification Rates'!F72</f>
        <v>7.19364</v>
      </c>
      <c r="N67" s="35">
        <f t="shared" si="11"/>
        <v>0</v>
      </c>
      <c r="O67" s="41">
        <f>'Site Description'!$C$35</f>
        <v>0</v>
      </c>
      <c r="P67" s="326">
        <f t="shared" si="2"/>
        <v>0</v>
      </c>
      <c r="Q67" s="17"/>
      <c r="R67" s="33">
        <f>SUMIF('Data Entry'!$J$3:$J$151,B67,'Data Entry'!$L$3:$L$151)</f>
        <v>0</v>
      </c>
      <c r="S67" s="35">
        <f aca="true" t="shared" si="14" ref="S67:S78">IF($R$84&gt;0,(R67/$R$84)*100,0)</f>
        <v>0</v>
      </c>
      <c r="T67" s="34">
        <f>'Calcification Rates'!F72</f>
        <v>7.19364</v>
      </c>
      <c r="U67" s="35">
        <f t="shared" si="3"/>
        <v>0</v>
      </c>
      <c r="V67" s="35">
        <f>'Site Description'!$D$35</f>
        <v>0</v>
      </c>
      <c r="W67" s="326">
        <f t="shared" si="4"/>
        <v>0</v>
      </c>
      <c r="X67" s="17"/>
      <c r="Y67" s="33">
        <f>SUMIF('Data Entry'!$N$3:$N$151,B67,'Data Entry'!$P$3:$P$151)</f>
        <v>0</v>
      </c>
      <c r="Z67" s="35">
        <f aca="true" t="shared" si="15" ref="Z67:Z78">IF($Y$84&gt;0,(Y67/$Y$84)*100,0)</f>
        <v>0</v>
      </c>
      <c r="AA67" s="34">
        <f>'Calcification Rates'!F72</f>
        <v>7.19364</v>
      </c>
      <c r="AB67" s="35">
        <f t="shared" si="5"/>
        <v>0</v>
      </c>
      <c r="AC67" s="35">
        <f>'Site Description'!$E$35</f>
        <v>0</v>
      </c>
      <c r="AD67" s="326">
        <f t="shared" si="6"/>
        <v>0</v>
      </c>
      <c r="AE67" s="17"/>
      <c r="AF67" s="33">
        <f>SUMIF('Data Entry'!$R$3:$R$151,B67,'Data Entry'!$T$3:$T$151)</f>
        <v>0</v>
      </c>
      <c r="AG67" s="35">
        <f aca="true" t="shared" si="16" ref="AG67:AG78">IF($AF$84&gt;0,(AF67/$AF$84)*100,0)</f>
        <v>0</v>
      </c>
      <c r="AH67" s="34">
        <f>'Calcification Rates'!F72</f>
        <v>7.19364</v>
      </c>
      <c r="AI67" s="35">
        <f t="shared" si="7"/>
        <v>0</v>
      </c>
      <c r="AJ67" s="35">
        <f>'Site Description'!$F$35</f>
        <v>0</v>
      </c>
      <c r="AK67" s="326">
        <f t="shared" si="8"/>
        <v>0</v>
      </c>
      <c r="AL67" s="17"/>
      <c r="AM67" s="33">
        <f>SUMIF('Data Entry'!$V$3:$V$151,B67,'Data Entry'!X$3:$X$151)</f>
        <v>0</v>
      </c>
      <c r="AN67" s="40">
        <f aca="true" t="shared" si="17" ref="AN67:AN78">IF($AM$84&gt;0,(AM67/$AM$84)*100,0)</f>
        <v>0</v>
      </c>
      <c r="AO67" s="52">
        <f>'Calcification Rates'!F72</f>
        <v>7.19364</v>
      </c>
      <c r="AP67" s="35">
        <f t="shared" si="9"/>
        <v>0</v>
      </c>
      <c r="AQ67" s="39">
        <f>'Site Description'!$G$35</f>
        <v>0</v>
      </c>
      <c r="AR67" s="326">
        <f t="shared" si="10"/>
        <v>0</v>
      </c>
      <c r="AS67" s="58"/>
      <c r="AT67" s="58"/>
      <c r="AU67" s="58"/>
      <c r="AV67" s="58"/>
      <c r="AW67" s="58"/>
    </row>
    <row r="68" spans="1:49" ht="15.75" thickBot="1">
      <c r="A68" s="26" t="str">
        <f>'Calcification Rates'!A73</f>
        <v>POC</v>
      </c>
      <c r="B68" s="32" t="str">
        <f>VLOOKUP(A68,'Glossary of Codes'!A:B,2,FALSE)</f>
        <v>Porites colonensis</v>
      </c>
      <c r="C68" s="80" t="s">
        <v>183</v>
      </c>
      <c r="D68" s="33">
        <f>SUMIF('Data Entry'!$B$3:$B$151,B68,'Data Entry'!$D$3:$D$151)</f>
        <v>0</v>
      </c>
      <c r="E68" s="52">
        <f t="shared" si="12"/>
        <v>0</v>
      </c>
      <c r="F68" s="34">
        <f>'Calcification Rates'!F73</f>
        <v>7.19364</v>
      </c>
      <c r="G68" s="34">
        <f aca="true" t="shared" si="18" ref="G68:G78">F68*(E68/100)</f>
        <v>0</v>
      </c>
      <c r="H68" s="41">
        <f>'Site Description'!$B$35</f>
        <v>0</v>
      </c>
      <c r="I68" s="326">
        <f aca="true" t="shared" si="19" ref="I68:I78">G68*H68</f>
        <v>0</v>
      </c>
      <c r="J68" s="17"/>
      <c r="K68" s="33">
        <f>SUMIF('Data Entry'!$F$3:$F$151,B68,'Data Entry'!$H$3:$H$151)</f>
        <v>0</v>
      </c>
      <c r="L68" s="41">
        <f t="shared" si="13"/>
        <v>0</v>
      </c>
      <c r="M68" s="34">
        <f>'Calcification Rates'!F73</f>
        <v>7.19364</v>
      </c>
      <c r="N68" s="35">
        <f t="shared" si="11"/>
        <v>0</v>
      </c>
      <c r="O68" s="41">
        <f>'Site Description'!$C$35</f>
        <v>0</v>
      </c>
      <c r="P68" s="326">
        <f aca="true" t="shared" si="20" ref="P68:P78">N68*O68</f>
        <v>0</v>
      </c>
      <c r="Q68" s="17"/>
      <c r="R68" s="33">
        <f>SUMIF('Data Entry'!$J$3:$J$151,B68,'Data Entry'!$L$3:$L$151)</f>
        <v>0</v>
      </c>
      <c r="S68" s="35">
        <f t="shared" si="14"/>
        <v>0</v>
      </c>
      <c r="T68" s="34">
        <f>'Calcification Rates'!F73</f>
        <v>7.19364</v>
      </c>
      <c r="U68" s="35">
        <f aca="true" t="shared" si="21" ref="U68:U78">T68*(S68/100)</f>
        <v>0</v>
      </c>
      <c r="V68" s="35">
        <f>'Site Description'!$D$35</f>
        <v>0</v>
      </c>
      <c r="W68" s="326">
        <f aca="true" t="shared" si="22" ref="W68:W78">U68*V68</f>
        <v>0</v>
      </c>
      <c r="X68" s="17"/>
      <c r="Y68" s="33">
        <f>SUMIF('Data Entry'!$N$3:$N$151,B68,'Data Entry'!$P$3:$P$151)</f>
        <v>0</v>
      </c>
      <c r="Z68" s="35">
        <f t="shared" si="15"/>
        <v>0</v>
      </c>
      <c r="AA68" s="34">
        <f>'Calcification Rates'!F73</f>
        <v>7.19364</v>
      </c>
      <c r="AB68" s="35">
        <f aca="true" t="shared" si="23" ref="AB68:AB78">AA68*(Z68/100)</f>
        <v>0</v>
      </c>
      <c r="AC68" s="35">
        <f>'Site Description'!$E$35</f>
        <v>0</v>
      </c>
      <c r="AD68" s="326">
        <f aca="true" t="shared" si="24" ref="AD68:AD78">AB68*AC68</f>
        <v>0</v>
      </c>
      <c r="AE68" s="17"/>
      <c r="AF68" s="33">
        <f>SUMIF('Data Entry'!$R$3:$R$151,B68,'Data Entry'!$T$3:$T$151)</f>
        <v>0</v>
      </c>
      <c r="AG68" s="35">
        <f t="shared" si="16"/>
        <v>0</v>
      </c>
      <c r="AH68" s="34">
        <f>'Calcification Rates'!F73</f>
        <v>7.19364</v>
      </c>
      <c r="AI68" s="35">
        <f aca="true" t="shared" si="25" ref="AI68:AI78">AH68*(AG68/100)</f>
        <v>0</v>
      </c>
      <c r="AJ68" s="35">
        <f>'Site Description'!$F$35</f>
        <v>0</v>
      </c>
      <c r="AK68" s="326">
        <f aca="true" t="shared" si="26" ref="AK68:AK78">AI68*AJ68</f>
        <v>0</v>
      </c>
      <c r="AL68" s="17"/>
      <c r="AM68" s="33">
        <f>SUMIF('Data Entry'!$V$3:$V$151,B68,'Data Entry'!X$3:$X$151)</f>
        <v>0</v>
      </c>
      <c r="AN68" s="40">
        <f t="shared" si="17"/>
        <v>0</v>
      </c>
      <c r="AO68" s="52">
        <f>'Calcification Rates'!F73</f>
        <v>7.19364</v>
      </c>
      <c r="AP68" s="35">
        <f aca="true" t="shared" si="27" ref="AP68:AP78">AO68*(AN68/100)</f>
        <v>0</v>
      </c>
      <c r="AQ68" s="39">
        <f>'Site Description'!$G$35</f>
        <v>0</v>
      </c>
      <c r="AR68" s="326">
        <f aca="true" t="shared" si="28" ref="AR68:AR78">AP68*AQ68</f>
        <v>0</v>
      </c>
      <c r="AS68" s="58"/>
      <c r="AT68" s="58"/>
      <c r="AU68" s="58"/>
      <c r="AV68" s="58"/>
      <c r="AW68" s="58"/>
    </row>
    <row r="69" spans="1:49" ht="15.75" thickBot="1">
      <c r="A69" s="26" t="str">
        <f>'Calcification Rates'!A74</f>
        <v>POD</v>
      </c>
      <c r="B69" s="154" t="str">
        <f>VLOOKUP(A69,'Glossary of Codes'!A:B,2,FALSE)</f>
        <v>Porites divaricata</v>
      </c>
      <c r="C69" s="80" t="s">
        <v>183</v>
      </c>
      <c r="D69" s="33">
        <f>SUMIF('Data Entry'!$B$3:$B$151,B69,'Data Entry'!$D$3:$D$151)</f>
        <v>0</v>
      </c>
      <c r="E69" s="52">
        <f t="shared" si="12"/>
        <v>0</v>
      </c>
      <c r="F69" s="34">
        <f>'Calcification Rates'!F74</f>
        <v>25.282625</v>
      </c>
      <c r="G69" s="34">
        <f t="shared" si="18"/>
        <v>0</v>
      </c>
      <c r="H69" s="41">
        <f>'Site Description'!$B$35</f>
        <v>0</v>
      </c>
      <c r="I69" s="326">
        <f t="shared" si="19"/>
        <v>0</v>
      </c>
      <c r="J69" s="17"/>
      <c r="K69" s="33">
        <f>SUMIF('Data Entry'!$F$3:$F$151,B69,'Data Entry'!$H$3:$H$151)</f>
        <v>0</v>
      </c>
      <c r="L69" s="41">
        <f t="shared" si="13"/>
        <v>0</v>
      </c>
      <c r="M69" s="34">
        <f>'Calcification Rates'!F74</f>
        <v>25.282625</v>
      </c>
      <c r="N69" s="35">
        <f t="shared" si="11"/>
        <v>0</v>
      </c>
      <c r="O69" s="41">
        <f>'Site Description'!$C$35</f>
        <v>0</v>
      </c>
      <c r="P69" s="326">
        <f t="shared" si="20"/>
        <v>0</v>
      </c>
      <c r="Q69" s="17"/>
      <c r="R69" s="33">
        <f>SUMIF('Data Entry'!$J$3:$J$151,B69,'Data Entry'!$L$3:$L$151)</f>
        <v>0</v>
      </c>
      <c r="S69" s="35">
        <f t="shared" si="14"/>
        <v>0</v>
      </c>
      <c r="T69" s="34">
        <f>'Calcification Rates'!F74</f>
        <v>25.282625</v>
      </c>
      <c r="U69" s="35">
        <f t="shared" si="21"/>
        <v>0</v>
      </c>
      <c r="V69" s="35">
        <f>'Site Description'!$D$35</f>
        <v>0</v>
      </c>
      <c r="W69" s="326">
        <f t="shared" si="22"/>
        <v>0</v>
      </c>
      <c r="X69" s="17"/>
      <c r="Y69" s="33">
        <f>SUMIF('Data Entry'!$N$3:$N$151,B69,'Data Entry'!$P$3:$P$151)</f>
        <v>0</v>
      </c>
      <c r="Z69" s="35">
        <f t="shared" si="15"/>
        <v>0</v>
      </c>
      <c r="AA69" s="34">
        <f>'Calcification Rates'!F74</f>
        <v>25.282625</v>
      </c>
      <c r="AB69" s="35">
        <f t="shared" si="23"/>
        <v>0</v>
      </c>
      <c r="AC69" s="35">
        <f>'Site Description'!$E$35</f>
        <v>0</v>
      </c>
      <c r="AD69" s="326">
        <f t="shared" si="24"/>
        <v>0</v>
      </c>
      <c r="AE69" s="17"/>
      <c r="AF69" s="33">
        <f>SUMIF('Data Entry'!$R$3:$R$151,B69,'Data Entry'!$T$3:$T$151)</f>
        <v>0</v>
      </c>
      <c r="AG69" s="35">
        <f t="shared" si="16"/>
        <v>0</v>
      </c>
      <c r="AH69" s="34">
        <f>'Calcification Rates'!F74</f>
        <v>25.282625</v>
      </c>
      <c r="AI69" s="35">
        <f t="shared" si="25"/>
        <v>0</v>
      </c>
      <c r="AJ69" s="35">
        <f>'Site Description'!$F$35</f>
        <v>0</v>
      </c>
      <c r="AK69" s="326">
        <f t="shared" si="26"/>
        <v>0</v>
      </c>
      <c r="AL69" s="17"/>
      <c r="AM69" s="33">
        <f>SUMIF('Data Entry'!$V$3:$V$151,B69,'Data Entry'!X$3:$X$151)</f>
        <v>0</v>
      </c>
      <c r="AN69" s="40">
        <f t="shared" si="17"/>
        <v>0</v>
      </c>
      <c r="AO69" s="52">
        <f>'Calcification Rates'!F74</f>
        <v>25.282625</v>
      </c>
      <c r="AP69" s="35">
        <f t="shared" si="27"/>
        <v>0</v>
      </c>
      <c r="AQ69" s="39">
        <f>'Site Description'!$G$35</f>
        <v>0</v>
      </c>
      <c r="AR69" s="326">
        <f t="shared" si="28"/>
        <v>0</v>
      </c>
      <c r="AS69" s="58"/>
      <c r="AT69" s="58"/>
      <c r="AU69" s="58"/>
      <c r="AV69" s="58"/>
      <c r="AW69" s="58"/>
    </row>
    <row r="70" spans="1:49" ht="15.75" thickBot="1">
      <c r="A70" s="26" t="str">
        <f>'Calcification Rates'!A75</f>
        <v>POF</v>
      </c>
      <c r="B70" s="32" t="str">
        <f>VLOOKUP(A70,'Glossary of Codes'!A:B,2,FALSE)</f>
        <v>Porites furcata</v>
      </c>
      <c r="C70" s="80" t="s">
        <v>183</v>
      </c>
      <c r="D70" s="33">
        <f>SUMIF('Data Entry'!$B$3:$B$151,B70,'Data Entry'!$D$3:$D$151)</f>
        <v>0</v>
      </c>
      <c r="E70" s="52">
        <f t="shared" si="12"/>
        <v>0</v>
      </c>
      <c r="F70" s="34">
        <f>'Calcification Rates'!F75</f>
        <v>33.5475</v>
      </c>
      <c r="G70" s="34">
        <f t="shared" si="18"/>
        <v>0</v>
      </c>
      <c r="H70" s="41">
        <f>'Site Description'!$B$35</f>
        <v>0</v>
      </c>
      <c r="I70" s="326">
        <f t="shared" si="19"/>
        <v>0</v>
      </c>
      <c r="J70" s="17"/>
      <c r="K70" s="33">
        <f>SUMIF('Data Entry'!$F$3:$F$151,B70,'Data Entry'!$H$3:$H$151)</f>
        <v>0</v>
      </c>
      <c r="L70" s="41">
        <f t="shared" si="13"/>
        <v>0</v>
      </c>
      <c r="M70" s="34">
        <f>'Calcification Rates'!F75</f>
        <v>33.5475</v>
      </c>
      <c r="N70" s="35">
        <f aca="true" t="shared" si="29" ref="N70:N78">M70*(L70/100)</f>
        <v>0</v>
      </c>
      <c r="O70" s="41">
        <f>'Site Description'!$C$35</f>
        <v>0</v>
      </c>
      <c r="P70" s="326">
        <f t="shared" si="20"/>
        <v>0</v>
      </c>
      <c r="Q70" s="17"/>
      <c r="R70" s="33">
        <f>SUMIF('Data Entry'!$J$3:$J$151,B70,'Data Entry'!$L$3:$L$151)</f>
        <v>0</v>
      </c>
      <c r="S70" s="35">
        <f t="shared" si="14"/>
        <v>0</v>
      </c>
      <c r="T70" s="34">
        <f>'Calcification Rates'!F75</f>
        <v>33.5475</v>
      </c>
      <c r="U70" s="35">
        <f t="shared" si="21"/>
        <v>0</v>
      </c>
      <c r="V70" s="35">
        <f>'Site Description'!$D$35</f>
        <v>0</v>
      </c>
      <c r="W70" s="326">
        <f t="shared" si="22"/>
        <v>0</v>
      </c>
      <c r="X70" s="17"/>
      <c r="Y70" s="33">
        <f>SUMIF('Data Entry'!$N$3:$N$151,B70,'Data Entry'!$P$3:$P$151)</f>
        <v>0</v>
      </c>
      <c r="Z70" s="35">
        <f t="shared" si="15"/>
        <v>0</v>
      </c>
      <c r="AA70" s="34">
        <f>'Calcification Rates'!F75</f>
        <v>33.5475</v>
      </c>
      <c r="AB70" s="35">
        <f t="shared" si="23"/>
        <v>0</v>
      </c>
      <c r="AC70" s="35">
        <f>'Site Description'!$E$35</f>
        <v>0</v>
      </c>
      <c r="AD70" s="326">
        <f t="shared" si="24"/>
        <v>0</v>
      </c>
      <c r="AE70" s="17"/>
      <c r="AF70" s="33">
        <f>SUMIF('Data Entry'!$R$3:$R$151,B70,'Data Entry'!$T$3:$T$151)</f>
        <v>0</v>
      </c>
      <c r="AG70" s="35">
        <f t="shared" si="16"/>
        <v>0</v>
      </c>
      <c r="AH70" s="34">
        <f>'Calcification Rates'!F75</f>
        <v>33.5475</v>
      </c>
      <c r="AI70" s="35">
        <f t="shared" si="25"/>
        <v>0</v>
      </c>
      <c r="AJ70" s="35">
        <f>'Site Description'!$F$35</f>
        <v>0</v>
      </c>
      <c r="AK70" s="326">
        <f t="shared" si="26"/>
        <v>0</v>
      </c>
      <c r="AL70" s="17"/>
      <c r="AM70" s="33">
        <f>SUMIF('Data Entry'!$V$3:$V$151,B70,'Data Entry'!X$3:$X$151)</f>
        <v>0</v>
      </c>
      <c r="AN70" s="40">
        <f t="shared" si="17"/>
        <v>0</v>
      </c>
      <c r="AO70" s="52">
        <f>'Calcification Rates'!F75</f>
        <v>33.5475</v>
      </c>
      <c r="AP70" s="35">
        <f t="shared" si="27"/>
        <v>0</v>
      </c>
      <c r="AQ70" s="39">
        <f>'Site Description'!$G$35</f>
        <v>0</v>
      </c>
      <c r="AR70" s="326">
        <f t="shared" si="28"/>
        <v>0</v>
      </c>
      <c r="AS70" s="58"/>
      <c r="AT70" s="58"/>
      <c r="AU70" s="58"/>
      <c r="AV70" s="58"/>
      <c r="AW70" s="58"/>
    </row>
    <row r="71" spans="1:49" ht="15.75" thickBot="1">
      <c r="A71" s="26" t="str">
        <f>'Calcification Rates'!A76</f>
        <v>POP</v>
      </c>
      <c r="B71" s="154" t="str">
        <f>VLOOKUP(A71,'Glossary of Codes'!A:B,2,FALSE)</f>
        <v>Porites porites</v>
      </c>
      <c r="C71" s="80" t="s">
        <v>183</v>
      </c>
      <c r="D71" s="33">
        <f>SUMIF('Data Entry'!$B$3:$B$151,B71,'Data Entry'!$D$3:$D$151)</f>
        <v>0</v>
      </c>
      <c r="E71" s="52">
        <f t="shared" si="12"/>
        <v>0</v>
      </c>
      <c r="F71" s="34">
        <f>'Calcification Rates'!F76</f>
        <v>15.811999999999998</v>
      </c>
      <c r="G71" s="34">
        <f t="shared" si="18"/>
        <v>0</v>
      </c>
      <c r="H71" s="41">
        <f>'Site Description'!$B$35</f>
        <v>0</v>
      </c>
      <c r="I71" s="326">
        <f t="shared" si="19"/>
        <v>0</v>
      </c>
      <c r="J71" s="17"/>
      <c r="K71" s="33">
        <f>SUMIF('Data Entry'!$F$3:$F$151,B71,'Data Entry'!$H$3:$H$151)</f>
        <v>0</v>
      </c>
      <c r="L71" s="41">
        <f t="shared" si="13"/>
        <v>0</v>
      </c>
      <c r="M71" s="34">
        <f>'Calcification Rates'!F76</f>
        <v>15.811999999999998</v>
      </c>
      <c r="N71" s="35">
        <f t="shared" si="29"/>
        <v>0</v>
      </c>
      <c r="O71" s="41">
        <f>'Site Description'!$C$35</f>
        <v>0</v>
      </c>
      <c r="P71" s="326">
        <f t="shared" si="20"/>
        <v>0</v>
      </c>
      <c r="Q71" s="17"/>
      <c r="R71" s="33">
        <f>SUMIF('Data Entry'!$J$3:$J$151,B71,'Data Entry'!$L$3:$L$151)</f>
        <v>0</v>
      </c>
      <c r="S71" s="35">
        <f t="shared" si="14"/>
        <v>0</v>
      </c>
      <c r="T71" s="34">
        <f>'Calcification Rates'!F76</f>
        <v>15.811999999999998</v>
      </c>
      <c r="U71" s="35">
        <f t="shared" si="21"/>
        <v>0</v>
      </c>
      <c r="V71" s="35">
        <f>'Site Description'!$D$35</f>
        <v>0</v>
      </c>
      <c r="W71" s="326">
        <f t="shared" si="22"/>
        <v>0</v>
      </c>
      <c r="X71" s="17"/>
      <c r="Y71" s="33">
        <f>SUMIF('Data Entry'!$N$3:$N$151,B71,'Data Entry'!$P$3:$P$151)</f>
        <v>0</v>
      </c>
      <c r="Z71" s="35">
        <f t="shared" si="15"/>
        <v>0</v>
      </c>
      <c r="AA71" s="34">
        <f>'Calcification Rates'!F76</f>
        <v>15.811999999999998</v>
      </c>
      <c r="AB71" s="35">
        <f t="shared" si="23"/>
        <v>0</v>
      </c>
      <c r="AC71" s="35">
        <f>'Site Description'!$E$35</f>
        <v>0</v>
      </c>
      <c r="AD71" s="326">
        <f t="shared" si="24"/>
        <v>0</v>
      </c>
      <c r="AE71" s="17"/>
      <c r="AF71" s="33">
        <f>SUMIF('Data Entry'!$R$3:$R$151,B71,'Data Entry'!$T$3:$T$151)</f>
        <v>0</v>
      </c>
      <c r="AG71" s="35">
        <f t="shared" si="16"/>
        <v>0</v>
      </c>
      <c r="AH71" s="34">
        <f>'Calcification Rates'!F76</f>
        <v>15.811999999999998</v>
      </c>
      <c r="AI71" s="35">
        <f t="shared" si="25"/>
        <v>0</v>
      </c>
      <c r="AJ71" s="35">
        <f>'Site Description'!$F$35</f>
        <v>0</v>
      </c>
      <c r="AK71" s="326">
        <f t="shared" si="26"/>
        <v>0</v>
      </c>
      <c r="AL71" s="17"/>
      <c r="AM71" s="33">
        <f>SUMIF('Data Entry'!$V$3:$V$151,B71,'Data Entry'!X$3:$X$151)</f>
        <v>0</v>
      </c>
      <c r="AN71" s="40">
        <f t="shared" si="17"/>
        <v>0</v>
      </c>
      <c r="AO71" s="52">
        <f>'Calcification Rates'!F76</f>
        <v>15.811999999999998</v>
      </c>
      <c r="AP71" s="35">
        <f t="shared" si="27"/>
        <v>0</v>
      </c>
      <c r="AQ71" s="39">
        <f>'Site Description'!$G$35</f>
        <v>0</v>
      </c>
      <c r="AR71" s="326">
        <f t="shared" si="28"/>
        <v>0</v>
      </c>
      <c r="AS71" s="58"/>
      <c r="AT71" s="58"/>
      <c r="AU71" s="58"/>
      <c r="AV71" s="58"/>
      <c r="AW71" s="58"/>
    </row>
    <row r="72" spans="1:49" ht="15.75" thickBot="1">
      <c r="A72" s="26" t="str">
        <f>'Calcification Rates'!A77</f>
        <v>RB</v>
      </c>
      <c r="B72" s="32" t="str">
        <f>VLOOKUP(A72,'Glossary of Codes'!A:B,2,FALSE)</f>
        <v>Rubble</v>
      </c>
      <c r="C72" s="80" t="s">
        <v>187</v>
      </c>
      <c r="D72" s="33">
        <f>SUMIF('Data Entry'!$B$3:$B$151,B72,'Data Entry'!$D$3:$D$151)</f>
        <v>0</v>
      </c>
      <c r="E72" s="52">
        <f t="shared" si="12"/>
        <v>0</v>
      </c>
      <c r="F72" s="34">
        <f>'Calcification Rates'!F77</f>
        <v>0</v>
      </c>
      <c r="G72" s="34">
        <f t="shared" si="18"/>
        <v>0</v>
      </c>
      <c r="H72" s="41">
        <f>'Site Description'!$B$35</f>
        <v>0</v>
      </c>
      <c r="I72" s="326">
        <f t="shared" si="19"/>
        <v>0</v>
      </c>
      <c r="J72" s="17"/>
      <c r="K72" s="33">
        <f>SUMIF('Data Entry'!$F$3:$F$151,B72,'Data Entry'!$H$3:$H$151)</f>
        <v>0</v>
      </c>
      <c r="L72" s="41">
        <f t="shared" si="13"/>
        <v>0</v>
      </c>
      <c r="M72" s="34">
        <f>'Calcification Rates'!F77</f>
        <v>0</v>
      </c>
      <c r="N72" s="35">
        <f t="shared" si="29"/>
        <v>0</v>
      </c>
      <c r="O72" s="41">
        <f>'Site Description'!$C$35</f>
        <v>0</v>
      </c>
      <c r="P72" s="326">
        <f t="shared" si="20"/>
        <v>0</v>
      </c>
      <c r="Q72" s="17"/>
      <c r="R72" s="33">
        <f>SUMIF('Data Entry'!$J$3:$J$151,B72,'Data Entry'!$L$3:$L$151)</f>
        <v>0</v>
      </c>
      <c r="S72" s="35">
        <f t="shared" si="14"/>
        <v>0</v>
      </c>
      <c r="T72" s="34">
        <f>'Calcification Rates'!F77</f>
        <v>0</v>
      </c>
      <c r="U72" s="35">
        <f t="shared" si="21"/>
        <v>0</v>
      </c>
      <c r="V72" s="35">
        <f>'Site Description'!$D$35</f>
        <v>0</v>
      </c>
      <c r="W72" s="326">
        <f t="shared" si="22"/>
        <v>0</v>
      </c>
      <c r="X72" s="17"/>
      <c r="Y72" s="33">
        <f>SUMIF('Data Entry'!$N$3:$N$151,B72,'Data Entry'!$P$3:$P$151)</f>
        <v>0</v>
      </c>
      <c r="Z72" s="35">
        <f t="shared" si="15"/>
        <v>0</v>
      </c>
      <c r="AA72" s="34">
        <f>'Calcification Rates'!F77</f>
        <v>0</v>
      </c>
      <c r="AB72" s="35">
        <f t="shared" si="23"/>
        <v>0</v>
      </c>
      <c r="AC72" s="35">
        <f>'Site Description'!$E$35</f>
        <v>0</v>
      </c>
      <c r="AD72" s="326">
        <f t="shared" si="24"/>
        <v>0</v>
      </c>
      <c r="AE72" s="17"/>
      <c r="AF72" s="33">
        <f>SUMIF('Data Entry'!$R$3:$R$151,B72,'Data Entry'!$T$3:$T$151)</f>
        <v>0</v>
      </c>
      <c r="AG72" s="35">
        <f t="shared" si="16"/>
        <v>0</v>
      </c>
      <c r="AH72" s="34">
        <f>'Calcification Rates'!F77</f>
        <v>0</v>
      </c>
      <c r="AI72" s="35">
        <f t="shared" si="25"/>
        <v>0</v>
      </c>
      <c r="AJ72" s="35">
        <f>'Site Description'!$F$35</f>
        <v>0</v>
      </c>
      <c r="AK72" s="326">
        <f t="shared" si="26"/>
        <v>0</v>
      </c>
      <c r="AL72" s="17"/>
      <c r="AM72" s="33">
        <f>SUMIF('Data Entry'!$V$3:$V$151,B72,'Data Entry'!X$3:$X$151)</f>
        <v>0</v>
      </c>
      <c r="AN72" s="40">
        <f t="shared" si="17"/>
        <v>0</v>
      </c>
      <c r="AO72" s="52">
        <f>'Calcification Rates'!F77</f>
        <v>0</v>
      </c>
      <c r="AP72" s="35">
        <f t="shared" si="27"/>
        <v>0</v>
      </c>
      <c r="AQ72" s="39">
        <f>'Site Description'!$G$35</f>
        <v>0</v>
      </c>
      <c r="AR72" s="326">
        <f t="shared" si="28"/>
        <v>0</v>
      </c>
      <c r="AS72" s="58"/>
      <c r="AT72" s="58"/>
      <c r="AU72" s="58"/>
      <c r="AV72" s="58"/>
      <c r="AW72" s="58"/>
    </row>
    <row r="73" spans="1:49" ht="15.75" thickBot="1">
      <c r="A73" s="26" t="str">
        <f>'Calcification Rates'!A78</f>
        <v>SC</v>
      </c>
      <c r="B73" s="32" t="str">
        <f>VLOOKUP(A73,'Glossary of Codes'!A:B,2,FALSE)</f>
        <v>Scolymia spp.</v>
      </c>
      <c r="C73" s="80" t="s">
        <v>183</v>
      </c>
      <c r="D73" s="33">
        <f>SUMIF('Data Entry'!$B$3:$B$151,B73,'Data Entry'!$D$3:$D$151)</f>
        <v>0</v>
      </c>
      <c r="E73" s="52">
        <f t="shared" si="12"/>
        <v>0</v>
      </c>
      <c r="F73" s="34">
        <f>'Calcification Rates'!F78</f>
        <v>9.724860000000001</v>
      </c>
      <c r="G73" s="34">
        <f t="shared" si="18"/>
        <v>0</v>
      </c>
      <c r="H73" s="41">
        <f>'Site Description'!$B$35</f>
        <v>0</v>
      </c>
      <c r="I73" s="326">
        <f t="shared" si="19"/>
        <v>0</v>
      </c>
      <c r="J73" s="17"/>
      <c r="K73" s="33">
        <f>SUMIF('Data Entry'!$F$3:$F$151,B73,'Data Entry'!$H$3:$H$151)</f>
        <v>0</v>
      </c>
      <c r="L73" s="41">
        <f t="shared" si="13"/>
        <v>0</v>
      </c>
      <c r="M73" s="34">
        <f>'Calcification Rates'!F78</f>
        <v>9.724860000000001</v>
      </c>
      <c r="N73" s="35">
        <f t="shared" si="29"/>
        <v>0</v>
      </c>
      <c r="O73" s="41">
        <f>'Site Description'!$C$35</f>
        <v>0</v>
      </c>
      <c r="P73" s="326">
        <f t="shared" si="20"/>
        <v>0</v>
      </c>
      <c r="Q73" s="17"/>
      <c r="R73" s="33">
        <f>SUMIF('Data Entry'!$J$3:$J$151,B73,'Data Entry'!$L$3:$L$151)</f>
        <v>0</v>
      </c>
      <c r="S73" s="35">
        <f t="shared" si="14"/>
        <v>0</v>
      </c>
      <c r="T73" s="34">
        <f>'Calcification Rates'!F78</f>
        <v>9.724860000000001</v>
      </c>
      <c r="U73" s="35">
        <f t="shared" si="21"/>
        <v>0</v>
      </c>
      <c r="V73" s="35">
        <f>'Site Description'!$D$35</f>
        <v>0</v>
      </c>
      <c r="W73" s="326">
        <f t="shared" si="22"/>
        <v>0</v>
      </c>
      <c r="X73" s="17"/>
      <c r="Y73" s="33">
        <f>SUMIF('Data Entry'!$N$3:$N$151,B73,'Data Entry'!$P$3:$P$151)</f>
        <v>0</v>
      </c>
      <c r="Z73" s="35">
        <f t="shared" si="15"/>
        <v>0</v>
      </c>
      <c r="AA73" s="34">
        <f>'Calcification Rates'!F78</f>
        <v>9.724860000000001</v>
      </c>
      <c r="AB73" s="35">
        <f t="shared" si="23"/>
        <v>0</v>
      </c>
      <c r="AC73" s="35">
        <f>'Site Description'!$E$35</f>
        <v>0</v>
      </c>
      <c r="AD73" s="326">
        <f t="shared" si="24"/>
        <v>0</v>
      </c>
      <c r="AE73" s="17"/>
      <c r="AF73" s="33">
        <f>SUMIF('Data Entry'!$R$3:$R$151,B73,'Data Entry'!$T$3:$T$151)</f>
        <v>0</v>
      </c>
      <c r="AG73" s="35">
        <f t="shared" si="16"/>
        <v>0</v>
      </c>
      <c r="AH73" s="34">
        <f>'Calcification Rates'!F78</f>
        <v>9.724860000000001</v>
      </c>
      <c r="AI73" s="35">
        <f t="shared" si="25"/>
        <v>0</v>
      </c>
      <c r="AJ73" s="35">
        <f>'Site Description'!$F$35</f>
        <v>0</v>
      </c>
      <c r="AK73" s="326">
        <f t="shared" si="26"/>
        <v>0</v>
      </c>
      <c r="AL73" s="17"/>
      <c r="AM73" s="33">
        <f>SUMIF('Data Entry'!$V$3:$V$151,B73,'Data Entry'!X$3:$X$151)</f>
        <v>0</v>
      </c>
      <c r="AN73" s="40">
        <f t="shared" si="17"/>
        <v>0</v>
      </c>
      <c r="AO73" s="52">
        <f>'Calcification Rates'!F78</f>
        <v>9.724860000000001</v>
      </c>
      <c r="AP73" s="35">
        <f t="shared" si="27"/>
        <v>0</v>
      </c>
      <c r="AQ73" s="39">
        <f>'Site Description'!$G$35</f>
        <v>0</v>
      </c>
      <c r="AR73" s="326">
        <f t="shared" si="28"/>
        <v>0</v>
      </c>
      <c r="AS73" s="58"/>
      <c r="AT73" s="58"/>
      <c r="AU73" s="58"/>
      <c r="AV73" s="58"/>
      <c r="AW73" s="58"/>
    </row>
    <row r="74" spans="1:49" ht="15.75" thickBot="1">
      <c r="A74" s="26" t="str">
        <f>'Calcification Rates'!A79</f>
        <v>SD</v>
      </c>
      <c r="B74" s="32" t="str">
        <f>VLOOKUP(A74,'Glossary of Codes'!A:B,2,FALSE)</f>
        <v>Sand</v>
      </c>
      <c r="C74" s="80" t="s">
        <v>187</v>
      </c>
      <c r="D74" s="33">
        <f>SUMIF('Data Entry'!$B$3:$B$151,B74,'Data Entry'!$D$3:$D$151)</f>
        <v>0</v>
      </c>
      <c r="E74" s="52">
        <f t="shared" si="12"/>
        <v>0</v>
      </c>
      <c r="F74" s="34">
        <f>'Calcification Rates'!F79</f>
        <v>0</v>
      </c>
      <c r="G74" s="34">
        <f t="shared" si="18"/>
        <v>0</v>
      </c>
      <c r="H74" s="41">
        <f>'Site Description'!$B$35</f>
        <v>0</v>
      </c>
      <c r="I74" s="326">
        <f t="shared" si="19"/>
        <v>0</v>
      </c>
      <c r="J74" s="17"/>
      <c r="K74" s="33">
        <f>SUMIF('Data Entry'!$F$3:$F$151,B74,'Data Entry'!$H$3:$H$151)</f>
        <v>0</v>
      </c>
      <c r="L74" s="41">
        <f t="shared" si="13"/>
        <v>0</v>
      </c>
      <c r="M74" s="34">
        <f>'Calcification Rates'!F79</f>
        <v>0</v>
      </c>
      <c r="N74" s="35">
        <f t="shared" si="29"/>
        <v>0</v>
      </c>
      <c r="O74" s="41">
        <f>'Site Description'!$C$35</f>
        <v>0</v>
      </c>
      <c r="P74" s="326">
        <f t="shared" si="20"/>
        <v>0</v>
      </c>
      <c r="Q74" s="17"/>
      <c r="R74" s="33">
        <f>SUMIF('Data Entry'!$J$3:$J$151,B74,'Data Entry'!$L$3:$L$151)</f>
        <v>0</v>
      </c>
      <c r="S74" s="35">
        <f t="shared" si="14"/>
        <v>0</v>
      </c>
      <c r="T74" s="34">
        <f>'Calcification Rates'!F79</f>
        <v>0</v>
      </c>
      <c r="U74" s="35">
        <f t="shared" si="21"/>
        <v>0</v>
      </c>
      <c r="V74" s="35">
        <f>'Site Description'!$D$35</f>
        <v>0</v>
      </c>
      <c r="W74" s="326">
        <f t="shared" si="22"/>
        <v>0</v>
      </c>
      <c r="X74" s="17"/>
      <c r="Y74" s="33">
        <f>SUMIF('Data Entry'!$N$3:$N$151,B74,'Data Entry'!$P$3:$P$151)</f>
        <v>0</v>
      </c>
      <c r="Z74" s="35">
        <f t="shared" si="15"/>
        <v>0</v>
      </c>
      <c r="AA74" s="34">
        <f>'Calcification Rates'!F79</f>
        <v>0</v>
      </c>
      <c r="AB74" s="35">
        <f t="shared" si="23"/>
        <v>0</v>
      </c>
      <c r="AC74" s="35">
        <f>'Site Description'!$E$35</f>
        <v>0</v>
      </c>
      <c r="AD74" s="326">
        <f t="shared" si="24"/>
        <v>0</v>
      </c>
      <c r="AE74" s="17"/>
      <c r="AF74" s="33">
        <f>SUMIF('Data Entry'!$R$3:$R$151,B74,'Data Entry'!$T$3:$T$151)</f>
        <v>0</v>
      </c>
      <c r="AG74" s="35">
        <f t="shared" si="16"/>
        <v>0</v>
      </c>
      <c r="AH74" s="34">
        <f>'Calcification Rates'!F79</f>
        <v>0</v>
      </c>
      <c r="AI74" s="35">
        <f t="shared" si="25"/>
        <v>0</v>
      </c>
      <c r="AJ74" s="35">
        <f>'Site Description'!$F$35</f>
        <v>0</v>
      </c>
      <c r="AK74" s="326">
        <f t="shared" si="26"/>
        <v>0</v>
      </c>
      <c r="AL74" s="17"/>
      <c r="AM74" s="33">
        <f>SUMIF('Data Entry'!$V$3:$V$151,B74,'Data Entry'!X$3:$X$151)</f>
        <v>0</v>
      </c>
      <c r="AN74" s="40">
        <f t="shared" si="17"/>
        <v>0</v>
      </c>
      <c r="AO74" s="52">
        <f>'Calcification Rates'!F79</f>
        <v>0</v>
      </c>
      <c r="AP74" s="35">
        <f t="shared" si="27"/>
        <v>0</v>
      </c>
      <c r="AQ74" s="39">
        <f>'Site Description'!$G$35</f>
        <v>0</v>
      </c>
      <c r="AR74" s="326">
        <f t="shared" si="28"/>
        <v>0</v>
      </c>
      <c r="AS74" s="58"/>
      <c r="AT74" s="58"/>
      <c r="AU74" s="58"/>
      <c r="AV74" s="58"/>
      <c r="AW74" s="58"/>
    </row>
    <row r="75" spans="1:49" ht="15.75" thickBot="1">
      <c r="A75" s="26" t="str">
        <f>'Calcification Rates'!A80</f>
        <v>SIR</v>
      </c>
      <c r="B75" s="154" t="str">
        <f>VLOOKUP(A75,'Glossary of Codes'!A:B,2,FALSE)</f>
        <v>Siderastrea radians</v>
      </c>
      <c r="C75" s="80" t="s">
        <v>183</v>
      </c>
      <c r="D75" s="33">
        <f>SUMIF('Data Entry'!$B$3:$B$151,B75,'Data Entry'!$D$3:$D$151)</f>
        <v>0</v>
      </c>
      <c r="E75" s="52">
        <f t="shared" si="12"/>
        <v>0</v>
      </c>
      <c r="F75" s="34">
        <f>'Calcification Rates'!F80</f>
        <v>7.270649999999999</v>
      </c>
      <c r="G75" s="34">
        <f t="shared" si="18"/>
        <v>0</v>
      </c>
      <c r="H75" s="41">
        <f>'Site Description'!$B$35</f>
        <v>0</v>
      </c>
      <c r="I75" s="326">
        <f t="shared" si="19"/>
        <v>0</v>
      </c>
      <c r="J75" s="17"/>
      <c r="K75" s="33">
        <f>SUMIF('Data Entry'!$F$3:$F$151,B75,'Data Entry'!$H$3:$H$151)</f>
        <v>0</v>
      </c>
      <c r="L75" s="41">
        <f t="shared" si="13"/>
        <v>0</v>
      </c>
      <c r="M75" s="34">
        <f>'Calcification Rates'!F80</f>
        <v>7.270649999999999</v>
      </c>
      <c r="N75" s="35">
        <f t="shared" si="29"/>
        <v>0</v>
      </c>
      <c r="O75" s="41">
        <f>'Site Description'!$C$35</f>
        <v>0</v>
      </c>
      <c r="P75" s="326">
        <f t="shared" si="20"/>
        <v>0</v>
      </c>
      <c r="Q75" s="17"/>
      <c r="R75" s="33">
        <f>SUMIF('Data Entry'!$J$3:$J$151,B75,'Data Entry'!$L$3:$L$151)</f>
        <v>0</v>
      </c>
      <c r="S75" s="35">
        <f t="shared" si="14"/>
        <v>0</v>
      </c>
      <c r="T75" s="34">
        <f>'Calcification Rates'!F80</f>
        <v>7.270649999999999</v>
      </c>
      <c r="U75" s="35">
        <f t="shared" si="21"/>
        <v>0</v>
      </c>
      <c r="V75" s="35">
        <f>'Site Description'!$D$35</f>
        <v>0</v>
      </c>
      <c r="W75" s="326">
        <f t="shared" si="22"/>
        <v>0</v>
      </c>
      <c r="X75" s="17"/>
      <c r="Y75" s="33">
        <f>SUMIF('Data Entry'!$N$3:$N$151,B75,'Data Entry'!$P$3:$P$151)</f>
        <v>0</v>
      </c>
      <c r="Z75" s="35">
        <f t="shared" si="15"/>
        <v>0</v>
      </c>
      <c r="AA75" s="34">
        <f>'Calcification Rates'!F80</f>
        <v>7.270649999999999</v>
      </c>
      <c r="AB75" s="35">
        <f t="shared" si="23"/>
        <v>0</v>
      </c>
      <c r="AC75" s="35">
        <f>'Site Description'!$E$35</f>
        <v>0</v>
      </c>
      <c r="AD75" s="326">
        <f t="shared" si="24"/>
        <v>0</v>
      </c>
      <c r="AE75" s="17"/>
      <c r="AF75" s="33">
        <f>SUMIF('Data Entry'!$R$3:$R$151,B75,'Data Entry'!$T$3:$T$151)</f>
        <v>0</v>
      </c>
      <c r="AG75" s="35">
        <f t="shared" si="16"/>
        <v>0</v>
      </c>
      <c r="AH75" s="34">
        <f>'Calcification Rates'!F80</f>
        <v>7.270649999999999</v>
      </c>
      <c r="AI75" s="35">
        <f t="shared" si="25"/>
        <v>0</v>
      </c>
      <c r="AJ75" s="35">
        <f>'Site Description'!$F$35</f>
        <v>0</v>
      </c>
      <c r="AK75" s="326">
        <f t="shared" si="26"/>
        <v>0</v>
      </c>
      <c r="AL75" s="17"/>
      <c r="AM75" s="33">
        <f>SUMIF('Data Entry'!$V$3:$V$151,B75,'Data Entry'!X$3:$X$151)</f>
        <v>0</v>
      </c>
      <c r="AN75" s="40">
        <f t="shared" si="17"/>
        <v>0</v>
      </c>
      <c r="AO75" s="52">
        <f>'Calcification Rates'!F80</f>
        <v>7.270649999999999</v>
      </c>
      <c r="AP75" s="35">
        <f t="shared" si="27"/>
        <v>0</v>
      </c>
      <c r="AQ75" s="39">
        <f>'Site Description'!$G$35</f>
        <v>0</v>
      </c>
      <c r="AR75" s="326">
        <f t="shared" si="28"/>
        <v>0</v>
      </c>
      <c r="AS75" s="58"/>
      <c r="AT75" s="58"/>
      <c r="AU75" s="58"/>
      <c r="AV75" s="58"/>
      <c r="AW75" s="58"/>
    </row>
    <row r="76" spans="1:49" ht="15.75" thickBot="1">
      <c r="A76" s="26" t="str">
        <f>'Calcification Rates'!A81</f>
        <v>SIS</v>
      </c>
      <c r="B76" s="154" t="str">
        <f>VLOOKUP(A76,'Glossary of Codes'!A:B,2,FALSE)</f>
        <v>Siderastrea siderea</v>
      </c>
      <c r="C76" s="80" t="s">
        <v>183</v>
      </c>
      <c r="D76" s="33">
        <f>SUMIF('Data Entry'!$B$3:$B$151,B76,'Data Entry'!$D$3:$D$151)</f>
        <v>0</v>
      </c>
      <c r="E76" s="52">
        <f t="shared" si="12"/>
        <v>0</v>
      </c>
      <c r="F76" s="34">
        <f>'Calcification Rates'!F81</f>
        <v>7.270649999999999</v>
      </c>
      <c r="G76" s="34">
        <f t="shared" si="18"/>
        <v>0</v>
      </c>
      <c r="H76" s="35">
        <f>'Site Description'!$B$35</f>
        <v>0</v>
      </c>
      <c r="I76" s="326">
        <f t="shared" si="19"/>
        <v>0</v>
      </c>
      <c r="J76" s="17"/>
      <c r="K76" s="33">
        <f>SUMIF('Data Entry'!$F$3:$F$151,B76,'Data Entry'!$H$3:$H$151)</f>
        <v>0</v>
      </c>
      <c r="L76" s="41">
        <f t="shared" si="13"/>
        <v>0</v>
      </c>
      <c r="M76" s="34">
        <f>'Calcification Rates'!F81</f>
        <v>7.270649999999999</v>
      </c>
      <c r="N76" s="35">
        <f t="shared" si="29"/>
        <v>0</v>
      </c>
      <c r="O76" s="41">
        <f>'Site Description'!$C$35</f>
        <v>0</v>
      </c>
      <c r="P76" s="326">
        <f t="shared" si="20"/>
        <v>0</v>
      </c>
      <c r="Q76" s="17"/>
      <c r="R76" s="33">
        <f>SUMIF('Data Entry'!$J$3:$J$151,B76,'Data Entry'!$L$3:$L$151)</f>
        <v>0</v>
      </c>
      <c r="S76" s="35">
        <f t="shared" si="14"/>
        <v>0</v>
      </c>
      <c r="T76" s="34">
        <f>'Calcification Rates'!F81</f>
        <v>7.270649999999999</v>
      </c>
      <c r="U76" s="35">
        <f t="shared" si="21"/>
        <v>0</v>
      </c>
      <c r="V76" s="35">
        <f>'Site Description'!$D$35</f>
        <v>0</v>
      </c>
      <c r="W76" s="326">
        <f t="shared" si="22"/>
        <v>0</v>
      </c>
      <c r="X76" s="17"/>
      <c r="Y76" s="33">
        <f>SUMIF('Data Entry'!$N$3:$N$151,B76,'Data Entry'!$P$3:$P$151)</f>
        <v>0</v>
      </c>
      <c r="Z76" s="35">
        <f t="shared" si="15"/>
        <v>0</v>
      </c>
      <c r="AA76" s="34">
        <f>'Calcification Rates'!F81</f>
        <v>7.270649999999999</v>
      </c>
      <c r="AB76" s="35">
        <f t="shared" si="23"/>
        <v>0</v>
      </c>
      <c r="AC76" s="35">
        <f>'Site Description'!$E$35</f>
        <v>0</v>
      </c>
      <c r="AD76" s="326">
        <f t="shared" si="24"/>
        <v>0</v>
      </c>
      <c r="AE76" s="17"/>
      <c r="AF76" s="33">
        <f>SUMIF('Data Entry'!$R$3:$R$151,B76,'Data Entry'!$T$3:$T$151)</f>
        <v>0</v>
      </c>
      <c r="AG76" s="35">
        <f t="shared" si="16"/>
        <v>0</v>
      </c>
      <c r="AH76" s="34">
        <f>'Calcification Rates'!F81</f>
        <v>7.270649999999999</v>
      </c>
      <c r="AI76" s="35">
        <f t="shared" si="25"/>
        <v>0</v>
      </c>
      <c r="AJ76" s="35">
        <f>'Site Description'!$F$35</f>
        <v>0</v>
      </c>
      <c r="AK76" s="326">
        <f t="shared" si="26"/>
        <v>0</v>
      </c>
      <c r="AL76" s="17"/>
      <c r="AM76" s="33">
        <f>SUMIF('Data Entry'!$V$3:$V$151,B76,'Data Entry'!X$3:$X$151)</f>
        <v>0</v>
      </c>
      <c r="AN76" s="40">
        <f t="shared" si="17"/>
        <v>0</v>
      </c>
      <c r="AO76" s="52">
        <f>'Calcification Rates'!F81</f>
        <v>7.270649999999999</v>
      </c>
      <c r="AP76" s="35">
        <f t="shared" si="27"/>
        <v>0</v>
      </c>
      <c r="AQ76" s="39">
        <f>'Site Description'!$G$35</f>
        <v>0</v>
      </c>
      <c r="AR76" s="326">
        <f t="shared" si="28"/>
        <v>0</v>
      </c>
      <c r="AS76" s="58"/>
      <c r="AT76" s="58"/>
      <c r="AU76" s="58"/>
      <c r="AV76" s="58"/>
      <c r="AW76" s="58"/>
    </row>
    <row r="77" spans="1:49" ht="15.75" thickBot="1">
      <c r="A77" s="26" t="str">
        <f>'Calcification Rates'!A82</f>
        <v>SOB</v>
      </c>
      <c r="B77" s="32" t="str">
        <f>VLOOKUP(A77,'Glossary of Codes'!A:B,2,FALSE)</f>
        <v>Solenastrea bournoni</v>
      </c>
      <c r="C77" s="80" t="s">
        <v>183</v>
      </c>
      <c r="D77" s="33">
        <f>SUMIF('Data Entry'!$B$3:$B$151,B77,'Data Entry'!$D$3:$D$151)</f>
        <v>0</v>
      </c>
      <c r="E77" s="52">
        <f t="shared" si="12"/>
        <v>0</v>
      </c>
      <c r="F77" s="34">
        <f>'Calcification Rates'!F82</f>
        <v>11.41614</v>
      </c>
      <c r="G77" s="34">
        <f t="shared" si="18"/>
        <v>0</v>
      </c>
      <c r="H77" s="35">
        <f>'Site Description'!$B$35</f>
        <v>0</v>
      </c>
      <c r="I77" s="326">
        <f t="shared" si="19"/>
        <v>0</v>
      </c>
      <c r="J77" s="17"/>
      <c r="K77" s="33">
        <f>SUMIF('Data Entry'!$F$3:$F$151,B77,'Data Entry'!$H$3:$H$151)</f>
        <v>0</v>
      </c>
      <c r="L77" s="41">
        <f t="shared" si="13"/>
        <v>0</v>
      </c>
      <c r="M77" s="34">
        <f>'Calcification Rates'!F82</f>
        <v>11.41614</v>
      </c>
      <c r="N77" s="35">
        <f t="shared" si="29"/>
        <v>0</v>
      </c>
      <c r="O77" s="41">
        <f>'Site Description'!$C$35</f>
        <v>0</v>
      </c>
      <c r="P77" s="326">
        <f t="shared" si="20"/>
        <v>0</v>
      </c>
      <c r="Q77" s="17"/>
      <c r="R77" s="33">
        <f>SUMIF('Data Entry'!$J$3:$J$151,B77,'Data Entry'!$L$3:$L$151)</f>
        <v>0</v>
      </c>
      <c r="S77" s="35">
        <f t="shared" si="14"/>
        <v>0</v>
      </c>
      <c r="T77" s="34">
        <f>'Calcification Rates'!F82</f>
        <v>11.41614</v>
      </c>
      <c r="U77" s="35">
        <f t="shared" si="21"/>
        <v>0</v>
      </c>
      <c r="V77" s="35">
        <f>'Site Description'!$D$35</f>
        <v>0</v>
      </c>
      <c r="W77" s="326">
        <f t="shared" si="22"/>
        <v>0</v>
      </c>
      <c r="X77" s="17"/>
      <c r="Y77" s="33">
        <f>SUMIF('Data Entry'!$N$3:$N$151,B77,'Data Entry'!$P$3:$P$151)</f>
        <v>0</v>
      </c>
      <c r="Z77" s="35">
        <f t="shared" si="15"/>
        <v>0</v>
      </c>
      <c r="AA77" s="34">
        <f>'Calcification Rates'!F82</f>
        <v>11.41614</v>
      </c>
      <c r="AB77" s="35">
        <f t="shared" si="23"/>
        <v>0</v>
      </c>
      <c r="AC77" s="35">
        <f>'Site Description'!$E$35</f>
        <v>0</v>
      </c>
      <c r="AD77" s="326">
        <f t="shared" si="24"/>
        <v>0</v>
      </c>
      <c r="AE77" s="17"/>
      <c r="AF77" s="33">
        <f>SUMIF('Data Entry'!$R$3:$R$151,B77,'Data Entry'!$T$3:$T$151)</f>
        <v>0</v>
      </c>
      <c r="AG77" s="35">
        <f t="shared" si="16"/>
        <v>0</v>
      </c>
      <c r="AH77" s="34">
        <f>'Calcification Rates'!F82</f>
        <v>11.41614</v>
      </c>
      <c r="AI77" s="35">
        <f t="shared" si="25"/>
        <v>0</v>
      </c>
      <c r="AJ77" s="35">
        <f>'Site Description'!$F$35</f>
        <v>0</v>
      </c>
      <c r="AK77" s="326">
        <f t="shared" si="26"/>
        <v>0</v>
      </c>
      <c r="AL77" s="17"/>
      <c r="AM77" s="33">
        <f>SUMIF('Data Entry'!$V$3:$V$151,B77,'Data Entry'!X$3:$X$151)</f>
        <v>0</v>
      </c>
      <c r="AN77" s="40">
        <f t="shared" si="17"/>
        <v>0</v>
      </c>
      <c r="AO77" s="34">
        <f>'Calcification Rates'!F82</f>
        <v>11.41614</v>
      </c>
      <c r="AP77" s="35">
        <f t="shared" si="27"/>
        <v>0</v>
      </c>
      <c r="AQ77" s="39">
        <f>'Site Description'!$G$35</f>
        <v>0</v>
      </c>
      <c r="AR77" s="326">
        <f t="shared" si="28"/>
        <v>0</v>
      </c>
      <c r="AS77" s="58"/>
      <c r="AT77" s="58"/>
      <c r="AU77" s="58"/>
      <c r="AV77" s="58"/>
      <c r="AW77" s="58"/>
    </row>
    <row r="78" spans="1:49" ht="15.75" thickBot="1">
      <c r="A78" s="26" t="str">
        <f>'Calcification Rates'!A83</f>
        <v>SOC</v>
      </c>
      <c r="B78" s="32" t="str">
        <f>VLOOKUP(A78,'Glossary of Codes'!A:B,2,FALSE)</f>
        <v>Soft Coral</v>
      </c>
      <c r="C78" s="80" t="s">
        <v>188</v>
      </c>
      <c r="D78" s="33">
        <f>SUMIF('Data Entry'!$B$3:$B$151,B78,'Data Entry'!$D$3:$D$151)</f>
        <v>0</v>
      </c>
      <c r="E78" s="52">
        <f t="shared" si="12"/>
        <v>0</v>
      </c>
      <c r="F78" s="34">
        <f>'Calcification Rates'!F83</f>
        <v>0</v>
      </c>
      <c r="G78" s="34">
        <f t="shared" si="18"/>
        <v>0</v>
      </c>
      <c r="H78" s="35">
        <f>'Site Description'!$B$35</f>
        <v>0</v>
      </c>
      <c r="I78" s="326">
        <f t="shared" si="19"/>
        <v>0</v>
      </c>
      <c r="J78" s="17"/>
      <c r="K78" s="33">
        <f>SUMIF('Data Entry'!$F$3:$F$151,B78,'Data Entry'!$H$3:$H$151)</f>
        <v>0</v>
      </c>
      <c r="L78" s="41">
        <f t="shared" si="13"/>
        <v>0</v>
      </c>
      <c r="M78" s="34">
        <f>'Calcification Rates'!F83</f>
        <v>0</v>
      </c>
      <c r="N78" s="35">
        <f t="shared" si="29"/>
        <v>0</v>
      </c>
      <c r="O78" s="41">
        <f>'Site Description'!$C$35</f>
        <v>0</v>
      </c>
      <c r="P78" s="326">
        <f t="shared" si="20"/>
        <v>0</v>
      </c>
      <c r="Q78" s="17"/>
      <c r="R78" s="37">
        <f>SUMIF('Data Entry'!$J$3:$J$151,B78,'Data Entry'!$L$3:$L$151)</f>
        <v>0</v>
      </c>
      <c r="S78" s="35">
        <f t="shared" si="14"/>
        <v>0</v>
      </c>
      <c r="T78" s="34">
        <f>'Calcification Rates'!F83</f>
        <v>0</v>
      </c>
      <c r="U78" s="35">
        <f t="shared" si="21"/>
        <v>0</v>
      </c>
      <c r="V78" s="11">
        <f>'Site Description'!$D$35</f>
        <v>0</v>
      </c>
      <c r="W78" s="326">
        <f t="shared" si="22"/>
        <v>0</v>
      </c>
      <c r="X78" s="17"/>
      <c r="Y78" s="33">
        <f>SUMIF('Data Entry'!$N$3:$N$151,B78,'Data Entry'!$P$3:$P$151)</f>
        <v>0</v>
      </c>
      <c r="Z78" s="35">
        <f t="shared" si="15"/>
        <v>0</v>
      </c>
      <c r="AA78" s="34">
        <f>'Calcification Rates'!F83</f>
        <v>0</v>
      </c>
      <c r="AB78" s="35">
        <f t="shared" si="23"/>
        <v>0</v>
      </c>
      <c r="AC78" s="35">
        <f>'Site Description'!$E$35</f>
        <v>0</v>
      </c>
      <c r="AD78" s="326">
        <f t="shared" si="24"/>
        <v>0</v>
      </c>
      <c r="AE78" s="17"/>
      <c r="AF78" s="37">
        <f>SUMIF('Data Entry'!$R$3:$R$151,B78,'Data Entry'!$T$3:$T$151)</f>
        <v>0</v>
      </c>
      <c r="AG78" s="35">
        <f t="shared" si="16"/>
        <v>0</v>
      </c>
      <c r="AH78" s="34">
        <f>'Calcification Rates'!F83</f>
        <v>0</v>
      </c>
      <c r="AI78" s="35">
        <f t="shared" si="25"/>
        <v>0</v>
      </c>
      <c r="AJ78" s="11">
        <f>'Site Description'!$F$35</f>
        <v>0</v>
      </c>
      <c r="AK78" s="326">
        <f t="shared" si="26"/>
        <v>0</v>
      </c>
      <c r="AL78" s="17"/>
      <c r="AM78" s="33">
        <f>SUMIF('Data Entry'!$V$3:$V$151,B78,'Data Entry'!X$3:$X$151)</f>
        <v>0</v>
      </c>
      <c r="AN78" s="40">
        <f t="shared" si="17"/>
        <v>0</v>
      </c>
      <c r="AO78" s="34">
        <f>'Calcification Rates'!F83</f>
        <v>0</v>
      </c>
      <c r="AP78" s="35">
        <f t="shared" si="27"/>
        <v>0</v>
      </c>
      <c r="AQ78" s="39">
        <f>'Site Description'!$G$35</f>
        <v>0</v>
      </c>
      <c r="AR78" s="326">
        <f t="shared" si="28"/>
        <v>0</v>
      </c>
      <c r="AS78" s="58"/>
      <c r="AT78" s="58"/>
      <c r="AU78" s="58"/>
      <c r="AV78" s="58"/>
      <c r="AW78" s="58"/>
    </row>
    <row r="79" spans="1:49" ht="15.75" thickBot="1">
      <c r="A79" s="26" t="str">
        <f>'Calcification Rates'!A84</f>
        <v>SP</v>
      </c>
      <c r="B79" s="32" t="str">
        <f>VLOOKUP(A79,'Glossary of Codes'!A:B,2,FALSE)</f>
        <v>Sponge</v>
      </c>
      <c r="C79" s="80" t="s">
        <v>184</v>
      </c>
      <c r="D79" s="33">
        <f>SUMIF('Data Entry'!$B$3:$B$151,B79,'Data Entry'!$D$3:$D$151)</f>
        <v>0</v>
      </c>
      <c r="E79" s="52">
        <f>IF($D$84&gt;0,(D79/$D$84)*100,0)</f>
        <v>0</v>
      </c>
      <c r="F79" s="34">
        <f>'Calcification Rates'!F84</f>
        <v>0</v>
      </c>
      <c r="G79" s="34">
        <f>F79*(E79/100)</f>
        <v>0</v>
      </c>
      <c r="H79" s="35">
        <f>'Site Description'!$B$35</f>
        <v>0</v>
      </c>
      <c r="I79" s="326">
        <f>G79*H79</f>
        <v>0</v>
      </c>
      <c r="J79" s="17"/>
      <c r="K79" s="33">
        <f>SUMIF('Data Entry'!$F$3:$F$151,B79,'Data Entry'!$H$3:$H$151)</f>
        <v>0</v>
      </c>
      <c r="L79" s="41">
        <f>IF($K$84&gt;0,(K79/$K$84)*100,0)</f>
        <v>0</v>
      </c>
      <c r="M79" s="34">
        <f>'Calcification Rates'!F84</f>
        <v>0</v>
      </c>
      <c r="N79" s="35">
        <f>M79*(L79/100)</f>
        <v>0</v>
      </c>
      <c r="O79" s="41">
        <f>'Site Description'!$C$35</f>
        <v>0</v>
      </c>
      <c r="P79" s="326">
        <f>N79*O79</f>
        <v>0</v>
      </c>
      <c r="Q79" s="17"/>
      <c r="R79" s="37">
        <f>SUMIF('Data Entry'!$J$3:$J$151,B79,'Data Entry'!$L$3:$L$151)</f>
        <v>0</v>
      </c>
      <c r="S79" s="35">
        <f>IF($R$84&gt;0,(R79/$R$84)*100,0)</f>
        <v>0</v>
      </c>
      <c r="T79" s="34">
        <f>'Calcification Rates'!F84</f>
        <v>0</v>
      </c>
      <c r="U79" s="35">
        <f>T79*(S79/100)</f>
        <v>0</v>
      </c>
      <c r="V79" s="11">
        <f>'Site Description'!$D$35</f>
        <v>0</v>
      </c>
      <c r="W79" s="326">
        <f>U79*V79</f>
        <v>0</v>
      </c>
      <c r="X79" s="17"/>
      <c r="Y79" s="33">
        <f>SUMIF('Data Entry'!$N$3:$N$151,B79,'Data Entry'!$P$3:$P$151)</f>
        <v>0</v>
      </c>
      <c r="Z79" s="35">
        <f>IF($Y$84&gt;0,(Y79/$Y$84)*100,0)</f>
        <v>0</v>
      </c>
      <c r="AA79" s="34">
        <f>'Calcification Rates'!F84</f>
        <v>0</v>
      </c>
      <c r="AB79" s="35">
        <f>AA79*(Z79/100)</f>
        <v>0</v>
      </c>
      <c r="AC79" s="35">
        <f>'Site Description'!$E$35</f>
        <v>0</v>
      </c>
      <c r="AD79" s="326">
        <f>AB79*AC79</f>
        <v>0</v>
      </c>
      <c r="AE79" s="17"/>
      <c r="AF79" s="37">
        <f>SUMIF('Data Entry'!$R$3:$R$151,B79,'Data Entry'!$T$3:$T$151)</f>
        <v>0</v>
      </c>
      <c r="AG79" s="35">
        <f>IF($AF$84&gt;0,(AF79/$AF$84)*100,0)</f>
        <v>0</v>
      </c>
      <c r="AH79" s="34">
        <f>'Calcification Rates'!F84</f>
        <v>0</v>
      </c>
      <c r="AI79" s="35">
        <f>AH79*(AG79/100)</f>
        <v>0</v>
      </c>
      <c r="AJ79" s="11">
        <f>'Site Description'!$F$35</f>
        <v>0</v>
      </c>
      <c r="AK79" s="326">
        <f>AI79*AJ79</f>
        <v>0</v>
      </c>
      <c r="AL79" s="17"/>
      <c r="AM79" s="33">
        <f>SUMIF('Data Entry'!$V$3:$V$151,B79,'Data Entry'!X$3:$X$151)</f>
        <v>0</v>
      </c>
      <c r="AN79" s="40">
        <f>IF($AM$84&gt;0,(AM79/$AM$84)*100,0)</f>
        <v>0</v>
      </c>
      <c r="AO79" s="34">
        <f>'Calcification Rates'!F84</f>
        <v>0</v>
      </c>
      <c r="AP79" s="35">
        <f>AO79*(AN79/100)</f>
        <v>0</v>
      </c>
      <c r="AQ79" s="39">
        <f>'Site Description'!$G$35</f>
        <v>0</v>
      </c>
      <c r="AR79" s="326">
        <f>AP79*AQ79</f>
        <v>0</v>
      </c>
      <c r="AS79" s="58"/>
      <c r="AT79" s="58"/>
      <c r="AU79" s="58"/>
      <c r="AV79" s="58"/>
      <c r="AW79" s="58"/>
    </row>
    <row r="80" spans="1:49" ht="15.75" thickBot="1">
      <c r="A80" s="26" t="str">
        <f>'Calcification Rates'!A85</f>
        <v>STI</v>
      </c>
      <c r="B80" s="32" t="str">
        <f>VLOOKUP(A80,'Glossary of Codes'!A:B,2,FALSE)</f>
        <v>Stephanocoenia intersepta</v>
      </c>
      <c r="C80" s="80" t="s">
        <v>183</v>
      </c>
      <c r="D80" s="33">
        <f>SUMIF('Data Entry'!$B$3:$B$151,B80,'Data Entry'!$D$3:$D$151)</f>
        <v>0</v>
      </c>
      <c r="E80" s="52">
        <f>IF($D$84&gt;0,(D80/$D$84)*100,0)</f>
        <v>0</v>
      </c>
      <c r="F80" s="34">
        <f>'Calcification Rates'!F85</f>
        <v>7.830000000000001</v>
      </c>
      <c r="G80" s="34">
        <f>F80*(E80/100)</f>
        <v>0</v>
      </c>
      <c r="H80" s="35">
        <f>'Site Description'!$B$35</f>
        <v>0</v>
      </c>
      <c r="I80" s="326">
        <f>G80*H80</f>
        <v>0</v>
      </c>
      <c r="J80" s="19"/>
      <c r="K80" s="33">
        <f>SUMIF('Data Entry'!$F$3:$F$151,B80,'Data Entry'!$H$3:$H$151)</f>
        <v>0</v>
      </c>
      <c r="L80" s="41">
        <f>IF($K$84&gt;0,(K80/$K$84)*100,0)</f>
        <v>0</v>
      </c>
      <c r="M80" s="34">
        <f>'Calcification Rates'!F85</f>
        <v>7.830000000000001</v>
      </c>
      <c r="N80" s="35">
        <f>M80*(L80/100)</f>
        <v>0</v>
      </c>
      <c r="O80" s="41">
        <f>'Site Description'!$C$35</f>
        <v>0</v>
      </c>
      <c r="P80" s="326">
        <f>N80*O80</f>
        <v>0</v>
      </c>
      <c r="Q80" s="17"/>
      <c r="R80" s="37">
        <f>SUMIF('Data Entry'!$J$3:$J$151,B80,'Data Entry'!$L$3:$L$151)</f>
        <v>0</v>
      </c>
      <c r="S80" s="35">
        <f>IF($R$84&gt;0,(R80/$R$84)*100,0)</f>
        <v>0</v>
      </c>
      <c r="T80" s="34">
        <f>'Calcification Rates'!F85</f>
        <v>7.830000000000001</v>
      </c>
      <c r="U80" s="35">
        <f>T80*(S80/100)</f>
        <v>0</v>
      </c>
      <c r="V80" s="11">
        <f>'Site Description'!$D$35</f>
        <v>0</v>
      </c>
      <c r="W80" s="326">
        <f>U80*V80</f>
        <v>0</v>
      </c>
      <c r="X80" s="17"/>
      <c r="Y80" s="33">
        <f>SUMIF('Data Entry'!$N$3:$N$151,B80,'Data Entry'!$P$3:$P$151)</f>
        <v>0</v>
      </c>
      <c r="Z80" s="35">
        <f>IF($Y$84&gt;0,(Y80/$Y$84)*100,0)</f>
        <v>0</v>
      </c>
      <c r="AA80" s="34">
        <f>'Calcification Rates'!F85</f>
        <v>7.830000000000001</v>
      </c>
      <c r="AB80" s="35">
        <f>AA80*(Z80/100)</f>
        <v>0</v>
      </c>
      <c r="AC80" s="35">
        <f>'Site Description'!$E$35</f>
        <v>0</v>
      </c>
      <c r="AD80" s="326">
        <f>AB80*AC80</f>
        <v>0</v>
      </c>
      <c r="AE80" s="17"/>
      <c r="AF80" s="37">
        <f>SUMIF('Data Entry'!$R$3:$R$151,B80,'Data Entry'!$T$3:$T$151)</f>
        <v>0</v>
      </c>
      <c r="AG80" s="35">
        <f>IF($AF$84&gt;0,(AF80/$AF$84)*100,0)</f>
        <v>0</v>
      </c>
      <c r="AH80" s="34">
        <f>'Calcification Rates'!F85</f>
        <v>7.830000000000001</v>
      </c>
      <c r="AI80" s="35">
        <f>AH80*(AG80/100)</f>
        <v>0</v>
      </c>
      <c r="AJ80" s="11">
        <f>'Site Description'!$F$35</f>
        <v>0</v>
      </c>
      <c r="AK80" s="326">
        <f>AI80*AJ80</f>
        <v>0</v>
      </c>
      <c r="AL80" s="17"/>
      <c r="AM80" s="33">
        <f>SUMIF('Data Entry'!$V$3:$V$151,B80,'Data Entry'!X$3:$X$151)</f>
        <v>0</v>
      </c>
      <c r="AN80" s="40">
        <f>IF($AM$84&gt;0,(AM80/$AM$84)*100,0)</f>
        <v>0</v>
      </c>
      <c r="AO80" s="34">
        <f>'Calcification Rates'!F85</f>
        <v>7.830000000000001</v>
      </c>
      <c r="AP80" s="35">
        <f>AO80*(AN80/100)</f>
        <v>0</v>
      </c>
      <c r="AQ80" s="39">
        <f>'Site Description'!$G$35</f>
        <v>0</v>
      </c>
      <c r="AR80" s="326">
        <f>AP80*AQ80</f>
        <v>0</v>
      </c>
      <c r="AS80" s="58"/>
      <c r="AT80" s="58"/>
      <c r="AU80" s="58"/>
      <c r="AV80" s="58"/>
      <c r="AW80" s="58"/>
    </row>
    <row r="81" spans="1:49" ht="15.75" thickBot="1">
      <c r="A81" s="26" t="str">
        <f>'Calcification Rates'!A86</f>
        <v>SYR</v>
      </c>
      <c r="B81" s="32" t="str">
        <f>VLOOKUP(A81,'Glossary of Codes'!A:B,2,FALSE)</f>
        <v>Stylaster roseus</v>
      </c>
      <c r="C81" s="80" t="s">
        <v>183</v>
      </c>
      <c r="D81" s="33">
        <f>SUMIF('Data Entry'!$B$3:$B$151,B81,'Data Entry'!$D$3:$D$151)</f>
        <v>0</v>
      </c>
      <c r="E81" s="52">
        <f>IF($D$84&gt;0,(D81/$D$84)*100,0)</f>
        <v>0</v>
      </c>
      <c r="F81" s="34">
        <f>'Calcification Rates'!F86</f>
        <v>28.102600000000002</v>
      </c>
      <c r="G81" s="34">
        <f>F81*(E81/100)</f>
        <v>0</v>
      </c>
      <c r="H81" s="35">
        <f>'Site Description'!$B$35</f>
        <v>0</v>
      </c>
      <c r="I81" s="326">
        <f>G81*H81</f>
        <v>0</v>
      </c>
      <c r="J81" s="19"/>
      <c r="K81" s="33">
        <f>SUMIF('Data Entry'!$F$3:$F$151,B81,'Data Entry'!$H$3:$H$151)</f>
        <v>0</v>
      </c>
      <c r="L81" s="41">
        <f>IF($K$84&gt;0,(K81/$K$84)*100,0)</f>
        <v>0</v>
      </c>
      <c r="M81" s="34">
        <f>'Calcification Rates'!F86</f>
        <v>28.102600000000002</v>
      </c>
      <c r="N81" s="35">
        <f>M81*(L81/100)</f>
        <v>0</v>
      </c>
      <c r="O81" s="41">
        <f>'Site Description'!$C$35</f>
        <v>0</v>
      </c>
      <c r="P81" s="326">
        <f>N81*O81</f>
        <v>0</v>
      </c>
      <c r="Q81" s="17"/>
      <c r="R81" s="37">
        <f>SUMIF('Data Entry'!$J$3:$J$151,B81,'Data Entry'!$L$3:$L$151)</f>
        <v>0</v>
      </c>
      <c r="S81" s="35">
        <f>IF($R$84&gt;0,(R81/$R$84)*100,0)</f>
        <v>0</v>
      </c>
      <c r="T81" s="34">
        <f>'Calcification Rates'!F86</f>
        <v>28.102600000000002</v>
      </c>
      <c r="U81" s="35">
        <f>T81*(S81/100)</f>
        <v>0</v>
      </c>
      <c r="V81" s="11">
        <f>'Site Description'!$D$35</f>
        <v>0</v>
      </c>
      <c r="W81" s="326">
        <f>U81*V81</f>
        <v>0</v>
      </c>
      <c r="X81" s="17"/>
      <c r="Y81" s="33">
        <f>SUMIF('Data Entry'!$N$3:$N$151,B81,'Data Entry'!$P$3:$P$151)</f>
        <v>0</v>
      </c>
      <c r="Z81" s="35">
        <f>IF($Y$84&gt;0,(Y81/$Y$84)*100,0)</f>
        <v>0</v>
      </c>
      <c r="AA81" s="34">
        <f>'Calcification Rates'!F86</f>
        <v>28.102600000000002</v>
      </c>
      <c r="AB81" s="35">
        <f>AA81*(Z81/100)</f>
        <v>0</v>
      </c>
      <c r="AC81" s="35">
        <f>'Site Description'!$E$35</f>
        <v>0</v>
      </c>
      <c r="AD81" s="326">
        <f>AB81*AC81</f>
        <v>0</v>
      </c>
      <c r="AE81" s="17"/>
      <c r="AF81" s="37">
        <f>SUMIF('Data Entry'!$R$3:$R$151,B81,'Data Entry'!$T$3:$T$151)</f>
        <v>0</v>
      </c>
      <c r="AG81" s="35">
        <f>IF($AF$84&gt;0,(AF81/$AF$84)*100,0)</f>
        <v>0</v>
      </c>
      <c r="AH81" s="34">
        <f>'Calcification Rates'!F86</f>
        <v>28.102600000000002</v>
      </c>
      <c r="AI81" s="35">
        <f>AH81*(AG81/100)</f>
        <v>0</v>
      </c>
      <c r="AJ81" s="11">
        <f>'Site Description'!$F$35</f>
        <v>0</v>
      </c>
      <c r="AK81" s="326">
        <f>AI81*AJ81</f>
        <v>0</v>
      </c>
      <c r="AL81" s="17"/>
      <c r="AM81" s="33">
        <f>SUMIF('Data Entry'!$V$3:$V$151,B81,'Data Entry'!X$3:$X$151)</f>
        <v>0</v>
      </c>
      <c r="AN81" s="40">
        <f>IF($AM$84&gt;0,(AM81/$AM$84)*100,0)</f>
        <v>0</v>
      </c>
      <c r="AO81" s="34">
        <f>'Calcification Rates'!F86</f>
        <v>28.102600000000002</v>
      </c>
      <c r="AP81" s="35">
        <f>AO81*(AN81/100)</f>
        <v>0</v>
      </c>
      <c r="AQ81" s="39">
        <f>'Site Description'!$G$35</f>
        <v>0</v>
      </c>
      <c r="AR81" s="326">
        <f>AP81*AQ81</f>
        <v>0</v>
      </c>
      <c r="AS81" s="58"/>
      <c r="AT81" s="58"/>
      <c r="AU81" s="58"/>
      <c r="AV81" s="58"/>
      <c r="AW81" s="58"/>
    </row>
    <row r="82" spans="1:49" ht="15.75" thickBot="1">
      <c r="A82" s="26" t="str">
        <f>'Calcification Rates'!A87</f>
        <v>TF</v>
      </c>
      <c r="B82" s="32" t="str">
        <f>VLOOKUP(A82,'Glossary of Codes'!A:B,2,FALSE)</f>
        <v>Turf algae</v>
      </c>
      <c r="C82" s="80" t="s">
        <v>186</v>
      </c>
      <c r="D82" s="33">
        <f>SUMIF('Data Entry'!$B$3:$B$151,B82,'Data Entry'!$D$3:$D$151)</f>
        <v>0</v>
      </c>
      <c r="E82" s="52">
        <f>IF($D$84&gt;0,(D82/$D$84)*100,0)</f>
        <v>0</v>
      </c>
      <c r="F82" s="34">
        <f>'Calcification Rates'!F87</f>
        <v>0</v>
      </c>
      <c r="G82" s="34">
        <f>F82*(E82/100)</f>
        <v>0</v>
      </c>
      <c r="H82" s="35">
        <f>'Site Description'!$B$35</f>
        <v>0</v>
      </c>
      <c r="I82" s="326">
        <f>G82*H82</f>
        <v>0</v>
      </c>
      <c r="J82" s="19"/>
      <c r="K82" s="33">
        <f>SUMIF('Data Entry'!$F$3:$F$151,B82,'Data Entry'!$H$3:$H$151)</f>
        <v>0</v>
      </c>
      <c r="L82" s="41">
        <f>IF($K$84&gt;0,(K82/$K$84)*100,0)</f>
        <v>0</v>
      </c>
      <c r="M82" s="34">
        <f>'Calcification Rates'!F87</f>
        <v>0</v>
      </c>
      <c r="N82" s="35">
        <f>M82*(L82/100)</f>
        <v>0</v>
      </c>
      <c r="O82" s="41">
        <f>'Site Description'!$C$35</f>
        <v>0</v>
      </c>
      <c r="P82" s="326">
        <f>N82*O82</f>
        <v>0</v>
      </c>
      <c r="Q82" s="17"/>
      <c r="R82" s="37">
        <f>SUMIF('Data Entry'!$J$3:$J$151,B82,'Data Entry'!$L$3:$L$151)</f>
        <v>0</v>
      </c>
      <c r="S82" s="35">
        <f>IF($R$84&gt;0,(R82/$R$84)*100,0)</f>
        <v>0</v>
      </c>
      <c r="T82" s="34">
        <f>'Calcification Rates'!F87</f>
        <v>0</v>
      </c>
      <c r="U82" s="35">
        <f>T82*(S82/100)</f>
        <v>0</v>
      </c>
      <c r="V82" s="11">
        <f>'Site Description'!$D$35</f>
        <v>0</v>
      </c>
      <c r="W82" s="326">
        <f>U82*V82</f>
        <v>0</v>
      </c>
      <c r="X82" s="17"/>
      <c r="Y82" s="33">
        <f>SUMIF('Data Entry'!$N$3:$N$151,B82,'Data Entry'!$P$3:$P$151)</f>
        <v>0</v>
      </c>
      <c r="Z82" s="35">
        <f>IF($Y$84&gt;0,(Y82/$Y$84)*100,0)</f>
        <v>0</v>
      </c>
      <c r="AA82" s="34">
        <f>'Calcification Rates'!F87</f>
        <v>0</v>
      </c>
      <c r="AB82" s="35">
        <f>AA82*(Z82/100)</f>
        <v>0</v>
      </c>
      <c r="AC82" s="35">
        <f>'Site Description'!$E$35</f>
        <v>0</v>
      </c>
      <c r="AD82" s="326">
        <f>AB82*AC82</f>
        <v>0</v>
      </c>
      <c r="AE82" s="17"/>
      <c r="AF82" s="37">
        <f>SUMIF('Data Entry'!$R$3:$R$151,B82,'Data Entry'!$T$3:$T$151)</f>
        <v>0</v>
      </c>
      <c r="AG82" s="35">
        <f>IF($AF$84&gt;0,(AF82/$AF$84)*100,0)</f>
        <v>0</v>
      </c>
      <c r="AH82" s="34">
        <f>'Calcification Rates'!F87</f>
        <v>0</v>
      </c>
      <c r="AI82" s="35">
        <f>AH82*(AG82/100)</f>
        <v>0</v>
      </c>
      <c r="AJ82" s="11">
        <f>'Site Description'!$F$35</f>
        <v>0</v>
      </c>
      <c r="AK82" s="326">
        <f>AI82*AJ82</f>
        <v>0</v>
      </c>
      <c r="AL82" s="17"/>
      <c r="AM82" s="33">
        <f>SUMIF('Data Entry'!$V$3:$V$151,B82,'Data Entry'!X$3:$X$151)</f>
        <v>0</v>
      </c>
      <c r="AN82" s="40">
        <f>IF($AM$84&gt;0,(AM82/$AM$84)*100,0)</f>
        <v>0</v>
      </c>
      <c r="AO82" s="34">
        <f>'Calcification Rates'!F87</f>
        <v>0</v>
      </c>
      <c r="AP82" s="35">
        <f>AO82*(AN82/100)</f>
        <v>0</v>
      </c>
      <c r="AQ82" s="39">
        <f>'Site Description'!$G$35</f>
        <v>0</v>
      </c>
      <c r="AR82" s="326">
        <f>AP82*AQ82</f>
        <v>0</v>
      </c>
      <c r="AS82" s="58"/>
      <c r="AT82" s="58"/>
      <c r="AU82" s="58"/>
      <c r="AV82" s="58"/>
      <c r="AW82" s="58"/>
    </row>
    <row r="83" spans="1:49" ht="15.75" thickBot="1">
      <c r="A83" s="26" t="str">
        <f>'Calcification Rates'!A88</f>
        <v>TUC</v>
      </c>
      <c r="B83" s="32" t="str">
        <f>VLOOKUP(A83,'Glossary of Codes'!A:B,2,FALSE)</f>
        <v>Tubastraea coccinea</v>
      </c>
      <c r="C83" s="80" t="s">
        <v>183</v>
      </c>
      <c r="D83" s="174">
        <f>SUMIF('Data Entry'!$B$3:$B$151,B83,'Data Entry'!$D$3:$D$151)</f>
        <v>0</v>
      </c>
      <c r="E83" s="175">
        <f>IF($D$84&gt;0,(D83/$D$84)*100,0)</f>
        <v>0</v>
      </c>
      <c r="F83" s="176">
        <f>'Calcification Rates'!F88</f>
        <v>10.122300000000001</v>
      </c>
      <c r="G83" s="175">
        <f>F83*(E83/100)</f>
        <v>0</v>
      </c>
      <c r="H83" s="177">
        <f>'Site Description'!$B$35</f>
        <v>0</v>
      </c>
      <c r="I83" s="327">
        <f>G83*H83</f>
        <v>0</v>
      </c>
      <c r="J83" s="19"/>
      <c r="K83" s="174">
        <f>SUMIF('Data Entry'!$F$3:$F$151,B83,'Data Entry'!$H$3:$H$151)</f>
        <v>0</v>
      </c>
      <c r="L83" s="177">
        <f>IF($K$84&gt;0,(K83/$K$84)*100,0)</f>
        <v>0</v>
      </c>
      <c r="M83" s="176">
        <f>'Calcification Rates'!F88</f>
        <v>10.122300000000001</v>
      </c>
      <c r="N83" s="180">
        <f>M83*(L83/100)</f>
        <v>0</v>
      </c>
      <c r="O83" s="177">
        <f>'Site Description'!$C$35</f>
        <v>0</v>
      </c>
      <c r="P83" s="329">
        <f>N83*O83</f>
        <v>0</v>
      </c>
      <c r="Q83" s="17"/>
      <c r="R83" s="174">
        <f>SUMIF('Data Entry'!$J$3:$J$151,B83,'Data Entry'!$L$3:$L$151)</f>
        <v>0</v>
      </c>
      <c r="S83" s="180">
        <f>IF($R$84&gt;0,(R83/$R$84)*100,0)</f>
        <v>0</v>
      </c>
      <c r="T83" s="176">
        <f>'Calcification Rates'!F88</f>
        <v>10.122300000000001</v>
      </c>
      <c r="U83" s="180">
        <f>T83*(S83/100)</f>
        <v>0</v>
      </c>
      <c r="V83" s="180">
        <f>'Site Description'!$D$35</f>
        <v>0</v>
      </c>
      <c r="W83" s="329">
        <f>U83*V83</f>
        <v>0</v>
      </c>
      <c r="X83" s="17"/>
      <c r="Y83" s="174">
        <f>SUMIF('Data Entry'!$N$3:$N$151,B83,'Data Entry'!$P$3:$P$151)</f>
        <v>0</v>
      </c>
      <c r="Z83" s="180">
        <f>IF($Y$84&gt;0,(Y83/$Y$84)*100,0)</f>
        <v>0</v>
      </c>
      <c r="AA83" s="176">
        <f>'Calcification Rates'!F88</f>
        <v>10.122300000000001</v>
      </c>
      <c r="AB83" s="180">
        <f>AA83*(Z83/100)</f>
        <v>0</v>
      </c>
      <c r="AC83" s="180">
        <f>'Site Description'!$E$35</f>
        <v>0</v>
      </c>
      <c r="AD83" s="329">
        <f>AB83*AC83</f>
        <v>0</v>
      </c>
      <c r="AE83" s="17"/>
      <c r="AF83" s="174">
        <f>SUMIF('Data Entry'!$R$3:$R$151,B83,'Data Entry'!$T$3:$T$151)</f>
        <v>0</v>
      </c>
      <c r="AG83" s="180">
        <f>IF($AF$84&gt;0,(AF83/$AF$84)*100,0)</f>
        <v>0</v>
      </c>
      <c r="AH83" s="176">
        <f>'Calcification Rates'!F88</f>
        <v>10.122300000000001</v>
      </c>
      <c r="AI83" s="180">
        <f>AH83*(AG83/100)</f>
        <v>0</v>
      </c>
      <c r="AJ83" s="180">
        <f>'Site Description'!$F$35</f>
        <v>0</v>
      </c>
      <c r="AK83" s="329">
        <f>AI83*AJ83</f>
        <v>0</v>
      </c>
      <c r="AL83" s="17"/>
      <c r="AM83" s="174">
        <f>SUMIF('Data Entry'!$V$3:$V$151,B83,'Data Entry'!X$3:$X$151)</f>
        <v>0</v>
      </c>
      <c r="AN83" s="182">
        <f>IF($AM$84&gt;0,(AM83/$AM$84)*100,0)</f>
        <v>0</v>
      </c>
      <c r="AO83" s="176">
        <f>'Calcification Rates'!F88</f>
        <v>10.122300000000001</v>
      </c>
      <c r="AP83" s="180">
        <f>AO83*(AN83/100)</f>
        <v>0</v>
      </c>
      <c r="AQ83" s="36">
        <f>'Site Description'!$G$35</f>
        <v>0</v>
      </c>
      <c r="AR83" s="329">
        <f>AP83*AQ83</f>
        <v>0</v>
      </c>
      <c r="AS83" s="58"/>
      <c r="AT83" s="58"/>
      <c r="AU83" s="58"/>
      <c r="AV83" s="58"/>
      <c r="AW83" s="58"/>
    </row>
    <row r="84" spans="1:49" ht="15.75" thickBot="1">
      <c r="A84" s="396" t="s">
        <v>172</v>
      </c>
      <c r="B84" s="397"/>
      <c r="C84" s="81"/>
      <c r="D84" s="178">
        <f>'Data Entry'!D151</f>
        <v>0</v>
      </c>
      <c r="E84" s="47">
        <f>SUM(E5:E83)</f>
        <v>0</v>
      </c>
      <c r="F84" s="36"/>
      <c r="G84" s="36"/>
      <c r="H84" s="46"/>
      <c r="I84" s="328">
        <f>SUM(I5:I83)</f>
        <v>0</v>
      </c>
      <c r="J84" s="16"/>
      <c r="K84" s="23">
        <f>'Data Entry'!H151</f>
        <v>0</v>
      </c>
      <c r="L84" s="24">
        <f>SUM(L5:L83)</f>
        <v>0</v>
      </c>
      <c r="M84" s="24"/>
      <c r="N84" s="24"/>
      <c r="O84" s="24"/>
      <c r="P84" s="330">
        <f>SUM(P5:P83)</f>
        <v>0</v>
      </c>
      <c r="Q84" s="19"/>
      <c r="R84" s="23">
        <f>'Data Entry'!L151</f>
        <v>0</v>
      </c>
      <c r="S84" s="24">
        <f>SUM(S5:S83)</f>
        <v>0</v>
      </c>
      <c r="T84" s="24"/>
      <c r="U84" s="24"/>
      <c r="V84" s="36"/>
      <c r="W84" s="330">
        <f>SUM(W5:W83)</f>
        <v>0</v>
      </c>
      <c r="X84" s="19"/>
      <c r="Y84" s="23">
        <f>'Data Entry'!P151</f>
        <v>0</v>
      </c>
      <c r="Z84" s="24">
        <f>SUM(Z5:Z83)</f>
        <v>0</v>
      </c>
      <c r="AA84" s="24"/>
      <c r="AB84" s="24"/>
      <c r="AC84" s="24"/>
      <c r="AD84" s="330">
        <f>SUM(AD5:AD83)</f>
        <v>0</v>
      </c>
      <c r="AE84" s="19"/>
      <c r="AF84" s="23">
        <f>'Data Entry'!T151</f>
        <v>0</v>
      </c>
      <c r="AG84" s="24">
        <f>SUM(AG5:AG83)</f>
        <v>0</v>
      </c>
      <c r="AH84" s="24"/>
      <c r="AI84" s="24"/>
      <c r="AJ84" s="36">
        <f>'Site Description'!$F$35</f>
        <v>0</v>
      </c>
      <c r="AK84" s="330">
        <f>SUM(AK5:AK83)</f>
        <v>0</v>
      </c>
      <c r="AL84" s="19"/>
      <c r="AM84" s="23">
        <f>'Data Entry'!X151</f>
        <v>0</v>
      </c>
      <c r="AN84" s="50">
        <f>SUM(AN5:AN83)</f>
        <v>0</v>
      </c>
      <c r="AO84" s="42"/>
      <c r="AP84" s="42"/>
      <c r="AQ84" s="74"/>
      <c r="AR84" s="332">
        <f>SUM(AR5:AR83)</f>
        <v>0</v>
      </c>
      <c r="AS84" s="130"/>
      <c r="AT84" s="58"/>
      <c r="AU84" s="58"/>
      <c r="AV84" s="58"/>
      <c r="AW84" s="58"/>
    </row>
    <row r="85" spans="1:49" ht="15.75" thickBot="1">
      <c r="A85" s="89"/>
      <c r="B85" s="73"/>
      <c r="C85" s="76"/>
      <c r="D85" s="88"/>
      <c r="E85" s="183"/>
      <c r="F85" s="88"/>
      <c r="G85" s="88"/>
      <c r="H85" s="88"/>
      <c r="I85" s="88"/>
      <c r="J85" s="72"/>
      <c r="K85" s="75"/>
      <c r="L85" s="75"/>
      <c r="M85" s="75"/>
      <c r="N85" s="75"/>
      <c r="O85" s="75"/>
      <c r="P85" s="75"/>
      <c r="Q85" s="75"/>
      <c r="R85" s="75"/>
      <c r="S85" s="75"/>
      <c r="T85" s="75"/>
      <c r="U85" s="75"/>
      <c r="V85" s="88"/>
      <c r="W85" s="75"/>
      <c r="X85" s="75"/>
      <c r="Y85" s="75"/>
      <c r="Z85" s="75"/>
      <c r="AA85" s="75"/>
      <c r="AB85" s="75"/>
      <c r="AC85" s="75"/>
      <c r="AD85" s="75"/>
      <c r="AE85" s="75"/>
      <c r="AF85" s="75"/>
      <c r="AG85" s="75"/>
      <c r="AH85" s="75"/>
      <c r="AI85" s="75"/>
      <c r="AJ85" s="88"/>
      <c r="AK85" s="75"/>
      <c r="AL85" s="75"/>
      <c r="AM85" s="75"/>
      <c r="AN85" s="90"/>
      <c r="AO85" s="91"/>
      <c r="AP85" s="91"/>
      <c r="AQ85" s="88"/>
      <c r="AR85" s="73"/>
      <c r="AS85" s="130"/>
      <c r="AT85" s="58"/>
      <c r="AU85" s="58"/>
      <c r="AV85" s="58"/>
      <c r="AW85" s="58"/>
    </row>
    <row r="86" spans="1:49" ht="15.75" thickBot="1">
      <c r="A86" s="89"/>
      <c r="B86" s="73"/>
      <c r="C86" s="76"/>
      <c r="D86" s="379" t="s">
        <v>129</v>
      </c>
      <c r="E86" s="380"/>
      <c r="F86" s="380"/>
      <c r="G86" s="381"/>
      <c r="H86" s="88"/>
      <c r="I86" s="88"/>
      <c r="J86" s="72"/>
      <c r="K86" s="379" t="s">
        <v>130</v>
      </c>
      <c r="L86" s="380"/>
      <c r="M86" s="380"/>
      <c r="N86" s="381"/>
      <c r="O86" s="75"/>
      <c r="P86" s="75"/>
      <c r="Q86" s="75"/>
      <c r="R86" s="379" t="s">
        <v>131</v>
      </c>
      <c r="S86" s="380"/>
      <c r="T86" s="380"/>
      <c r="U86" s="381"/>
      <c r="V86" s="88"/>
      <c r="W86" s="75"/>
      <c r="X86" s="75"/>
      <c r="Y86" s="379" t="s">
        <v>132</v>
      </c>
      <c r="Z86" s="380"/>
      <c r="AA86" s="380"/>
      <c r="AB86" s="381"/>
      <c r="AC86" s="75"/>
      <c r="AD86" s="75"/>
      <c r="AE86" s="75"/>
      <c r="AF86" s="379" t="s">
        <v>133</v>
      </c>
      <c r="AG86" s="380"/>
      <c r="AH86" s="380"/>
      <c r="AI86" s="381"/>
      <c r="AJ86" s="88"/>
      <c r="AK86" s="75"/>
      <c r="AL86" s="75"/>
      <c r="AM86" s="379" t="s">
        <v>134</v>
      </c>
      <c r="AN86" s="380"/>
      <c r="AO86" s="380"/>
      <c r="AP86" s="381"/>
      <c r="AQ86" s="88"/>
      <c r="AR86" s="73"/>
      <c r="AS86" s="130"/>
      <c r="AT86" s="58"/>
      <c r="AU86" s="58"/>
      <c r="AV86" s="58"/>
      <c r="AW86" s="58"/>
    </row>
    <row r="87" spans="1:49" ht="19.5" thickBot="1">
      <c r="A87" s="275" t="s">
        <v>4</v>
      </c>
      <c r="B87" s="276" t="s">
        <v>5</v>
      </c>
      <c r="C87" s="87"/>
      <c r="D87" s="269" t="s">
        <v>165</v>
      </c>
      <c r="E87" s="270" t="s">
        <v>164</v>
      </c>
      <c r="F87" s="386" t="s">
        <v>207</v>
      </c>
      <c r="G87" s="370"/>
      <c r="H87" s="88"/>
      <c r="I87" s="88"/>
      <c r="J87" s="72"/>
      <c r="K87" s="280" t="s">
        <v>165</v>
      </c>
      <c r="L87" s="281" t="s">
        <v>164</v>
      </c>
      <c r="M87" s="369" t="s">
        <v>207</v>
      </c>
      <c r="N87" s="370"/>
      <c r="O87" s="75"/>
      <c r="P87" s="75"/>
      <c r="Q87" s="75"/>
      <c r="R87" s="269" t="s">
        <v>165</v>
      </c>
      <c r="S87" s="283" t="s">
        <v>164</v>
      </c>
      <c r="T87" s="369" t="s">
        <v>207</v>
      </c>
      <c r="U87" s="370"/>
      <c r="V87" s="88"/>
      <c r="W87" s="75"/>
      <c r="X87" s="75"/>
      <c r="Y87" s="280" t="s">
        <v>165</v>
      </c>
      <c r="Z87" s="281" t="s">
        <v>164</v>
      </c>
      <c r="AA87" s="369" t="s">
        <v>207</v>
      </c>
      <c r="AB87" s="370"/>
      <c r="AC87" s="75"/>
      <c r="AD87" s="75"/>
      <c r="AE87" s="75"/>
      <c r="AF87" s="269" t="s">
        <v>165</v>
      </c>
      <c r="AG87" s="283" t="s">
        <v>164</v>
      </c>
      <c r="AH87" s="369" t="s">
        <v>207</v>
      </c>
      <c r="AI87" s="370"/>
      <c r="AJ87" s="88"/>
      <c r="AK87" s="75"/>
      <c r="AL87" s="75"/>
      <c r="AM87" s="269" t="s">
        <v>165</v>
      </c>
      <c r="AN87" s="283" t="s">
        <v>164</v>
      </c>
      <c r="AO87" s="369" t="s">
        <v>207</v>
      </c>
      <c r="AP87" s="370"/>
      <c r="AQ87" s="88"/>
      <c r="AR87" s="73"/>
      <c r="AS87" s="130"/>
      <c r="AT87" s="58"/>
      <c r="AU87" s="58"/>
      <c r="AV87" s="58"/>
      <c r="AW87" s="58"/>
    </row>
    <row r="88" spans="1:49" ht="15">
      <c r="A88" s="277" t="s">
        <v>183</v>
      </c>
      <c r="B88" s="278" t="s">
        <v>180</v>
      </c>
      <c r="C88" s="83"/>
      <c r="D88" s="271">
        <f>SUMIF($C$5:$C$84,A88,$D$5:$D$84)</f>
        <v>0</v>
      </c>
      <c r="E88" s="272">
        <f aca="true" t="shared" si="30" ref="E88:E94">IF($D$84&gt;0,(D88/$D$84)*100,0)</f>
        <v>0</v>
      </c>
      <c r="F88" s="387">
        <f>SUMIF($C$5:$C$84,A88,$I$5:$I$84)</f>
        <v>0</v>
      </c>
      <c r="G88" s="388"/>
      <c r="H88" s="88"/>
      <c r="I88" s="88"/>
      <c r="J88" s="72"/>
      <c r="K88" s="282">
        <f>SUMIF($C$5:$C$84,A88,$K$5:$K$84)</f>
        <v>0</v>
      </c>
      <c r="L88" s="335">
        <f aca="true" t="shared" si="31" ref="L88:L94">IF($K$84&gt;0,(K88/$K$84)*100,0)</f>
        <v>0</v>
      </c>
      <c r="M88" s="375">
        <f>SUMIF($C$5:$C$84,A88,P5:P84)</f>
        <v>0</v>
      </c>
      <c r="N88" s="376"/>
      <c r="O88" s="72"/>
      <c r="P88" s="72"/>
      <c r="Q88" s="72"/>
      <c r="R88" s="282">
        <f>SUMIF($C$5:$C$84,A88,$R$5:$R$84)</f>
        <v>0</v>
      </c>
      <c r="S88" s="335">
        <f aca="true" t="shared" si="32" ref="S88:S94">IF($R$84&gt;0,(R88/$R$84)*100,0)</f>
        <v>0</v>
      </c>
      <c r="T88" s="375">
        <f>SUMIF($C$5:$C$84,A88,W5:W84)</f>
        <v>0</v>
      </c>
      <c r="U88" s="376"/>
      <c r="V88" s="72"/>
      <c r="W88" s="72"/>
      <c r="X88" s="72"/>
      <c r="Y88" s="282">
        <f>SUMIF($C$5:$C$84,A88,$Y$5:$Y$84)</f>
        <v>0</v>
      </c>
      <c r="Z88" s="335">
        <f aca="true" t="shared" si="33" ref="Z88:Z94">IF($Y$84&gt;0,(Y88/$Y$84)*100,0)</f>
        <v>0</v>
      </c>
      <c r="AA88" s="375">
        <f>SUMIF($C$5:$C$84,A88,AD5:AD84)</f>
        <v>0</v>
      </c>
      <c r="AB88" s="376"/>
      <c r="AC88" s="72"/>
      <c r="AD88" s="72"/>
      <c r="AE88" s="72"/>
      <c r="AF88" s="282">
        <f>SUMIF($C$5:$C$84,A88,$AF$5:$AF$80)</f>
        <v>0</v>
      </c>
      <c r="AG88" s="335">
        <f aca="true" t="shared" si="34" ref="AG88:AG94">IF($AF$84&gt;0,(AF88/$AF$84)*100,0)</f>
        <v>0</v>
      </c>
      <c r="AH88" s="375">
        <f>SUMIF($C$5:$C$84,A88,AK5:AK84)</f>
        <v>0</v>
      </c>
      <c r="AI88" s="376"/>
      <c r="AJ88" s="72"/>
      <c r="AK88" s="72"/>
      <c r="AL88" s="72"/>
      <c r="AM88" s="271">
        <f>SUMIF($C$5:$C$84,A88,$AM$5:$AM$84)</f>
        <v>0</v>
      </c>
      <c r="AN88" s="338">
        <f aca="true" t="shared" si="35" ref="AN88:AN94">IF($AM$84&gt;0,(AM88/$AM$84)*100,0)</f>
        <v>0</v>
      </c>
      <c r="AO88" s="371">
        <f>SUMIF($C$5:$C$84,A88,$AR$5:$AR$84)</f>
        <v>0</v>
      </c>
      <c r="AP88" s="372"/>
      <c r="AQ88" s="72"/>
      <c r="AR88" s="72"/>
      <c r="AS88" s="43"/>
      <c r="AT88" s="58"/>
      <c r="AU88" s="58"/>
      <c r="AV88" s="58"/>
      <c r="AW88" s="58"/>
    </row>
    <row r="89" spans="1:46" ht="15.75" thickBot="1">
      <c r="A89" s="240" t="s">
        <v>217</v>
      </c>
      <c r="B89" s="247" t="s">
        <v>216</v>
      </c>
      <c r="C89" s="84"/>
      <c r="D89" s="271">
        <f>SUMIF($C$5:$C$84,A89,$D$5:$D$84)</f>
        <v>0</v>
      </c>
      <c r="E89" s="272">
        <f t="shared" si="30"/>
        <v>0</v>
      </c>
      <c r="F89" s="377">
        <f>SUMIF($C$5:$C$84,A89,$I$5:$I$84)</f>
        <v>0</v>
      </c>
      <c r="G89" s="378"/>
      <c r="H89" s="92"/>
      <c r="I89" s="88"/>
      <c r="J89" s="72"/>
      <c r="K89" s="271">
        <f>SUMIF($C$5:$C$84,A89,$K$5:$K$84)</f>
        <v>0</v>
      </c>
      <c r="L89" s="336">
        <f t="shared" si="31"/>
        <v>0</v>
      </c>
      <c r="M89" s="377">
        <f>SUMIF($C$5:$C$84,A89,P5:P84)</f>
        <v>0</v>
      </c>
      <c r="N89" s="378"/>
      <c r="O89" s="72"/>
      <c r="P89" s="72"/>
      <c r="Q89" s="72"/>
      <c r="R89" s="271">
        <f>SUMIF($C$5:$C$84,A89,$R$5:$R$84)</f>
        <v>0</v>
      </c>
      <c r="S89" s="272">
        <f t="shared" si="32"/>
        <v>0</v>
      </c>
      <c r="T89" s="377">
        <f>SUMIF($C$5:$C$84,A89,W5:W84)</f>
        <v>0</v>
      </c>
      <c r="U89" s="378"/>
      <c r="V89" s="72"/>
      <c r="W89" s="72"/>
      <c r="X89" s="72"/>
      <c r="Y89" s="271">
        <f>SUMIF($C$5:$C$84,A89,$Y$5:$Y$84)</f>
        <v>0</v>
      </c>
      <c r="Z89" s="272">
        <f t="shared" si="33"/>
        <v>0</v>
      </c>
      <c r="AA89" s="377">
        <f>SUMIF($C$5:$C$84,A89,AD5:AD84)</f>
        <v>0</v>
      </c>
      <c r="AB89" s="378"/>
      <c r="AC89" s="72"/>
      <c r="AD89" s="72"/>
      <c r="AE89" s="72"/>
      <c r="AF89" s="271">
        <f>SUMIF($C$5:$C$84,A89,$AF$5:$AF$80)</f>
        <v>0</v>
      </c>
      <c r="AG89" s="272">
        <f t="shared" si="34"/>
        <v>0</v>
      </c>
      <c r="AH89" s="377">
        <f>SUMIF($C$5:$C$84,A89,AK5:AK84)</f>
        <v>0</v>
      </c>
      <c r="AI89" s="378"/>
      <c r="AJ89" s="72"/>
      <c r="AK89" s="72"/>
      <c r="AL89" s="72"/>
      <c r="AM89" s="271">
        <f>SUMIF($C$5:$C$84,A89,$AM$5:$AM$84)</f>
        <v>0</v>
      </c>
      <c r="AN89" s="338">
        <f t="shared" si="35"/>
        <v>0</v>
      </c>
      <c r="AO89" s="373">
        <f>SUMIF($C$5:$C$84,A89,$AR$5:$AR$84)</f>
        <v>0</v>
      </c>
      <c r="AP89" s="374"/>
      <c r="AQ89" s="72"/>
      <c r="AR89" s="72"/>
      <c r="AS89" s="43"/>
      <c r="AT89" s="30"/>
    </row>
    <row r="90" spans="1:46" ht="15.75" thickBot="1">
      <c r="A90" s="240" t="s">
        <v>218</v>
      </c>
      <c r="B90" s="247" t="s">
        <v>219</v>
      </c>
      <c r="C90" s="84"/>
      <c r="D90" s="271">
        <f>SUMIF($C$5:$C$84,A90,$D$5:$D$84)</f>
        <v>0</v>
      </c>
      <c r="E90" s="272">
        <f>IF($D$84&gt;0,(D90/$D$84)*100,0)</f>
        <v>0</v>
      </c>
      <c r="F90" s="260"/>
      <c r="G90" s="246"/>
      <c r="H90" s="92"/>
      <c r="I90" s="88"/>
      <c r="J90" s="72"/>
      <c r="K90" s="271">
        <f>SUMIF($C$5:$C$84,A90,$K$5:$K$84)</f>
        <v>0</v>
      </c>
      <c r="L90" s="336">
        <f>IF($K$84&gt;0,(K90/$K$84)*100,0)</f>
        <v>0</v>
      </c>
      <c r="M90" s="260"/>
      <c r="N90" s="246"/>
      <c r="O90" s="72"/>
      <c r="P90" s="72"/>
      <c r="Q90" s="72"/>
      <c r="R90" s="271">
        <f>SUMIF($C$5:$C$84,A90,$R$5:$R$84)</f>
        <v>0</v>
      </c>
      <c r="S90" s="272">
        <f>IF($R$84&gt;0,(R90/$R$84)*100,0)</f>
        <v>0</v>
      </c>
      <c r="T90" s="260"/>
      <c r="U90" s="246"/>
      <c r="V90" s="72"/>
      <c r="W90" s="72"/>
      <c r="X90" s="72"/>
      <c r="Y90" s="271">
        <f>SUMIF($C$5:$C$84,A90,$Y$5:$Y$84)</f>
        <v>0</v>
      </c>
      <c r="Z90" s="272">
        <f>IF($Y$84&gt;0,(Y90/$Y$84)*100,0)</f>
        <v>0</v>
      </c>
      <c r="AA90" s="260"/>
      <c r="AB90" s="246"/>
      <c r="AC90" s="72"/>
      <c r="AD90" s="72"/>
      <c r="AE90" s="72"/>
      <c r="AF90" s="271">
        <f>SUMIF($C$5:$C$84,A90,$AF$5:$AF$80)</f>
        <v>0</v>
      </c>
      <c r="AG90" s="272">
        <f>IF($AF$84&gt;0,(AF90/$AF$84)*100,0)</f>
        <v>0</v>
      </c>
      <c r="AH90" s="260"/>
      <c r="AI90" s="246"/>
      <c r="AJ90" s="72"/>
      <c r="AK90" s="72"/>
      <c r="AL90" s="72"/>
      <c r="AM90" s="271">
        <f>SUMIF($C$5:$C$84,A90,$AM$5:$AM$84)</f>
        <v>0</v>
      </c>
      <c r="AN90" s="338">
        <f>IF($AM$84&gt;0,(AM90/$AM$84)*100,0)</f>
        <v>0</v>
      </c>
      <c r="AO90" s="266"/>
      <c r="AP90" s="267"/>
      <c r="AQ90" s="72"/>
      <c r="AR90" s="72"/>
      <c r="AS90" s="43"/>
      <c r="AT90" s="30"/>
    </row>
    <row r="91" spans="1:46" ht="15">
      <c r="A91" s="240" t="s">
        <v>188</v>
      </c>
      <c r="B91" s="247" t="s">
        <v>30</v>
      </c>
      <c r="C91" s="84"/>
      <c r="D91" s="271">
        <f>SUMIF($C$5:$C$84,A91,$D$5:$D$84)</f>
        <v>0</v>
      </c>
      <c r="E91" s="272">
        <f t="shared" si="30"/>
        <v>0</v>
      </c>
      <c r="F91" s="382" t="s">
        <v>163</v>
      </c>
      <c r="G91" s="384" t="s">
        <v>189</v>
      </c>
      <c r="H91" s="92"/>
      <c r="I91" s="93"/>
      <c r="J91" s="72"/>
      <c r="K91" s="271">
        <f>SUMIF($C$5:$C$84,A91,$K$5:$K$84)</f>
        <v>0</v>
      </c>
      <c r="L91" s="336">
        <f t="shared" si="31"/>
        <v>0</v>
      </c>
      <c r="M91" s="382" t="s">
        <v>163</v>
      </c>
      <c r="N91" s="384" t="s">
        <v>189</v>
      </c>
      <c r="O91" s="72"/>
      <c r="P91" s="72"/>
      <c r="Q91" s="72"/>
      <c r="R91" s="271">
        <f>SUMIF($C$5:$C$84,A91,$R$5:$R$84)</f>
        <v>0</v>
      </c>
      <c r="S91" s="272">
        <f t="shared" si="32"/>
        <v>0</v>
      </c>
      <c r="T91" s="382" t="s">
        <v>163</v>
      </c>
      <c r="U91" s="384" t="s">
        <v>189</v>
      </c>
      <c r="V91" s="72"/>
      <c r="W91" s="72"/>
      <c r="X91" s="72"/>
      <c r="Y91" s="271">
        <f>SUMIF($C$5:$C$84,A91,$Y$5:$Y$84)</f>
        <v>0</v>
      </c>
      <c r="Z91" s="272">
        <f t="shared" si="33"/>
        <v>0</v>
      </c>
      <c r="AA91" s="382" t="s">
        <v>163</v>
      </c>
      <c r="AB91" s="384" t="s">
        <v>189</v>
      </c>
      <c r="AC91" s="72"/>
      <c r="AD91" s="72"/>
      <c r="AE91" s="72"/>
      <c r="AF91" s="271">
        <f>SUMIF($C$5:$C$84,A91,$AF$5:$AF$80)</f>
        <v>0</v>
      </c>
      <c r="AG91" s="272">
        <f t="shared" si="34"/>
        <v>0</v>
      </c>
      <c r="AH91" s="382" t="s">
        <v>163</v>
      </c>
      <c r="AI91" s="384" t="s">
        <v>189</v>
      </c>
      <c r="AJ91" s="72"/>
      <c r="AK91" s="72"/>
      <c r="AL91" s="72"/>
      <c r="AM91" s="271">
        <f>SUMIF($C$5:$C$84,A91,$AM$5:$AM$84)</f>
        <v>0</v>
      </c>
      <c r="AN91" s="338">
        <f t="shared" si="35"/>
        <v>0</v>
      </c>
      <c r="AO91" s="392" t="s">
        <v>163</v>
      </c>
      <c r="AP91" s="384" t="s">
        <v>189</v>
      </c>
      <c r="AQ91" s="72"/>
      <c r="AR91" s="72"/>
      <c r="AS91" s="43"/>
      <c r="AT91" s="30"/>
    </row>
    <row r="92" spans="1:46" ht="15">
      <c r="A92" s="240" t="s">
        <v>186</v>
      </c>
      <c r="B92" s="247" t="s">
        <v>220</v>
      </c>
      <c r="C92" s="84"/>
      <c r="D92" s="271">
        <f>SUMIF($C$5:$C$84,A92,$D$5:$D$84)</f>
        <v>0</v>
      </c>
      <c r="E92" s="272">
        <f t="shared" si="30"/>
        <v>0</v>
      </c>
      <c r="F92" s="383"/>
      <c r="G92" s="385"/>
      <c r="H92" s="92"/>
      <c r="I92" s="93"/>
      <c r="J92" s="72"/>
      <c r="K92" s="271">
        <f>SUMIF($C$5:$C$84,A92,$K$5:$K$84)</f>
        <v>0</v>
      </c>
      <c r="L92" s="336">
        <f t="shared" si="31"/>
        <v>0</v>
      </c>
      <c r="M92" s="383"/>
      <c r="N92" s="385"/>
      <c r="O92" s="72"/>
      <c r="P92" s="72"/>
      <c r="Q92" s="72"/>
      <c r="R92" s="271">
        <f>SUMIF($C$5:$C$84,A92,$R$5:$R$84)</f>
        <v>0</v>
      </c>
      <c r="S92" s="272">
        <f t="shared" si="32"/>
        <v>0</v>
      </c>
      <c r="T92" s="383"/>
      <c r="U92" s="385"/>
      <c r="V92" s="72"/>
      <c r="W92" s="72"/>
      <c r="X92" s="72"/>
      <c r="Y92" s="271">
        <f>SUMIF($C$5:$C$84,A92,$Y$5:$Y$84)</f>
        <v>0</v>
      </c>
      <c r="Z92" s="272">
        <f t="shared" si="33"/>
        <v>0</v>
      </c>
      <c r="AA92" s="383"/>
      <c r="AB92" s="385"/>
      <c r="AC92" s="72"/>
      <c r="AD92" s="72"/>
      <c r="AE92" s="72"/>
      <c r="AF92" s="271">
        <f>SUMIF($C$5:$C$84,A92,$AF$5:$AF$80)</f>
        <v>0</v>
      </c>
      <c r="AG92" s="272">
        <f t="shared" si="34"/>
        <v>0</v>
      </c>
      <c r="AH92" s="383"/>
      <c r="AI92" s="385"/>
      <c r="AJ92" s="72"/>
      <c r="AK92" s="72"/>
      <c r="AL92" s="72"/>
      <c r="AM92" s="271">
        <f>SUMIF($C$5:$C$84,A92,$AM$5:$AM$84)</f>
        <v>0</v>
      </c>
      <c r="AN92" s="338">
        <f t="shared" si="35"/>
        <v>0</v>
      </c>
      <c r="AO92" s="393"/>
      <c r="AP92" s="385"/>
      <c r="AQ92" s="72"/>
      <c r="AR92" s="72"/>
      <c r="AS92" s="43"/>
      <c r="AT92" s="30"/>
    </row>
    <row r="93" spans="1:46" ht="15">
      <c r="A93" s="240" t="s">
        <v>187</v>
      </c>
      <c r="B93" s="247" t="s">
        <v>185</v>
      </c>
      <c r="C93" s="84"/>
      <c r="D93" s="271">
        <f>SUMIF($C$5:$C$84,A93,$D$5:$D$84)</f>
        <v>0</v>
      </c>
      <c r="E93" s="272">
        <f t="shared" si="30"/>
        <v>0</v>
      </c>
      <c r="F93" s="389">
        <f>'Site Description'!$B$35</f>
        <v>0</v>
      </c>
      <c r="G93" s="385">
        <f>D84</f>
        <v>0</v>
      </c>
      <c r="H93" s="92"/>
      <c r="I93" s="93"/>
      <c r="J93" s="72"/>
      <c r="K93" s="271">
        <f>SUMIF($C$5:$C$84,A93,$K$5:$K$84)</f>
        <v>0</v>
      </c>
      <c r="L93" s="336">
        <f t="shared" si="31"/>
        <v>0</v>
      </c>
      <c r="M93" s="389">
        <f>'Site Description'!C35</f>
        <v>0</v>
      </c>
      <c r="N93" s="385">
        <f>K84</f>
        <v>0</v>
      </c>
      <c r="O93" s="72"/>
      <c r="P93" s="72"/>
      <c r="Q93" s="72"/>
      <c r="R93" s="271">
        <f>SUMIF($C$5:$C$84,A93,$R$5:$R$84)</f>
        <v>0</v>
      </c>
      <c r="S93" s="272">
        <f t="shared" si="32"/>
        <v>0</v>
      </c>
      <c r="T93" s="389">
        <f>'Site Description'!D35</f>
        <v>0</v>
      </c>
      <c r="U93" s="385">
        <f>R84</f>
        <v>0</v>
      </c>
      <c r="V93" s="72"/>
      <c r="W93" s="72"/>
      <c r="X93" s="72"/>
      <c r="Y93" s="271">
        <f>SUMIF($C$5:$C$84,A93,$Y$5:$Y$84)</f>
        <v>0</v>
      </c>
      <c r="Z93" s="272">
        <f t="shared" si="33"/>
        <v>0</v>
      </c>
      <c r="AA93" s="389">
        <f>'Site Description'!E35</f>
        <v>0</v>
      </c>
      <c r="AB93" s="385">
        <f>Y84</f>
        <v>0</v>
      </c>
      <c r="AC93" s="72"/>
      <c r="AD93" s="72"/>
      <c r="AE93" s="72"/>
      <c r="AF93" s="271">
        <f>SUMIF($C$5:$C$84,A93,$AF$5:$AF$80)</f>
        <v>0</v>
      </c>
      <c r="AG93" s="272">
        <f t="shared" si="34"/>
        <v>0</v>
      </c>
      <c r="AH93" s="389">
        <f>'Site Description'!F35</f>
        <v>0</v>
      </c>
      <c r="AI93" s="385">
        <f>AF84</f>
        <v>0</v>
      </c>
      <c r="AJ93" s="72"/>
      <c r="AK93" s="72"/>
      <c r="AL93" s="72"/>
      <c r="AM93" s="271">
        <f>SUMIF($C$5:$C$84,A93,$AM$5:$AM$84)</f>
        <v>0</v>
      </c>
      <c r="AN93" s="338">
        <f t="shared" si="35"/>
        <v>0</v>
      </c>
      <c r="AO93" s="394">
        <f>'Site Description'!G35</f>
        <v>0</v>
      </c>
      <c r="AP93" s="385">
        <f>AM84</f>
        <v>0</v>
      </c>
      <c r="AQ93" s="72"/>
      <c r="AR93" s="72"/>
      <c r="AS93" s="43"/>
      <c r="AT93" s="30"/>
    </row>
    <row r="94" spans="1:46" ht="15.75" thickBot="1">
      <c r="A94" s="254" t="s">
        <v>184</v>
      </c>
      <c r="B94" s="279" t="s">
        <v>181</v>
      </c>
      <c r="C94" s="85"/>
      <c r="D94" s="273">
        <f>SUMIF($C$5:$C$84,A94,$D$5:$D$84)</f>
        <v>0</v>
      </c>
      <c r="E94" s="274">
        <f t="shared" si="30"/>
        <v>0</v>
      </c>
      <c r="F94" s="390"/>
      <c r="G94" s="391"/>
      <c r="H94" s="92"/>
      <c r="I94" s="93"/>
      <c r="J94" s="72"/>
      <c r="K94" s="273">
        <f>SUMIF($C$5:$C$84,A94,$K$5:$K$84)</f>
        <v>0</v>
      </c>
      <c r="L94" s="337">
        <f t="shared" si="31"/>
        <v>0</v>
      </c>
      <c r="M94" s="390"/>
      <c r="N94" s="391"/>
      <c r="O94" s="72"/>
      <c r="P94" s="72"/>
      <c r="Q94" s="72"/>
      <c r="R94" s="273">
        <f>SUMIF($C$5:$C$84,A94,$R$5:$R$84)</f>
        <v>0</v>
      </c>
      <c r="S94" s="274">
        <f t="shared" si="32"/>
        <v>0</v>
      </c>
      <c r="T94" s="390"/>
      <c r="U94" s="391"/>
      <c r="V94" s="72"/>
      <c r="W94" s="72"/>
      <c r="X94" s="72"/>
      <c r="Y94" s="273">
        <f>SUMIF($C$5:$C$84,A94,$Y$5:$Y$84)</f>
        <v>0</v>
      </c>
      <c r="Z94" s="274">
        <f t="shared" si="33"/>
        <v>0</v>
      </c>
      <c r="AA94" s="390"/>
      <c r="AB94" s="391"/>
      <c r="AC94" s="72"/>
      <c r="AD94" s="72"/>
      <c r="AE94" s="72"/>
      <c r="AF94" s="273">
        <f>SUMIF($C$5:$C$84,A94,$AF$5:$AF$80)</f>
        <v>0</v>
      </c>
      <c r="AG94" s="274">
        <f t="shared" si="34"/>
        <v>0</v>
      </c>
      <c r="AH94" s="390"/>
      <c r="AI94" s="391"/>
      <c r="AJ94" s="72"/>
      <c r="AK94" s="72"/>
      <c r="AL94" s="72"/>
      <c r="AM94" s="273">
        <f>SUMIF($C$5:$C$84,A94,$AM$5:$AM$84)</f>
        <v>0</v>
      </c>
      <c r="AN94" s="339">
        <f t="shared" si="35"/>
        <v>0</v>
      </c>
      <c r="AO94" s="395"/>
      <c r="AP94" s="391"/>
      <c r="AQ94" s="72"/>
      <c r="AR94" s="72"/>
      <c r="AS94" s="43"/>
      <c r="AT94" s="30"/>
    </row>
    <row r="95" spans="1:46" ht="15">
      <c r="A95" s="71"/>
      <c r="B95" s="71"/>
      <c r="C95" s="184"/>
      <c r="D95" s="72"/>
      <c r="E95" s="185"/>
      <c r="F95" s="72"/>
      <c r="G95" s="72"/>
      <c r="H95" s="88"/>
      <c r="I95" s="88"/>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186"/>
      <c r="AP95" s="72"/>
      <c r="AQ95" s="72"/>
      <c r="AR95" s="72"/>
      <c r="AS95" s="43"/>
      <c r="AT95" s="30"/>
    </row>
    <row r="96" spans="8:46" ht="15">
      <c r="H96" s="86"/>
      <c r="I96" s="86"/>
      <c r="AS96" s="43"/>
      <c r="AT96" s="30"/>
    </row>
    <row r="97" spans="45:46" ht="15">
      <c r="AS97" s="43"/>
      <c r="AT97" s="30"/>
    </row>
  </sheetData>
  <sheetProtection/>
  <mergeCells count="57">
    <mergeCell ref="A84:B84"/>
    <mergeCell ref="H1:I1"/>
    <mergeCell ref="AM3:AR3"/>
    <mergeCell ref="AF3:AK3"/>
    <mergeCell ref="D3:I3"/>
    <mergeCell ref="K3:P3"/>
    <mergeCell ref="R3:W3"/>
    <mergeCell ref="Y3:AD3"/>
    <mergeCell ref="D1:G1"/>
    <mergeCell ref="M91:M92"/>
    <mergeCell ref="N91:N92"/>
    <mergeCell ref="M93:M94"/>
    <mergeCell ref="N93:N94"/>
    <mergeCell ref="F91:F92"/>
    <mergeCell ref="F93:F94"/>
    <mergeCell ref="G93:G94"/>
    <mergeCell ref="G91:G92"/>
    <mergeCell ref="AA91:AA92"/>
    <mergeCell ref="AB91:AB92"/>
    <mergeCell ref="AA93:AA94"/>
    <mergeCell ref="AB93:AB94"/>
    <mergeCell ref="T91:T92"/>
    <mergeCell ref="U91:U92"/>
    <mergeCell ref="T93:T94"/>
    <mergeCell ref="U93:U94"/>
    <mergeCell ref="AH93:AH94"/>
    <mergeCell ref="AI93:AI94"/>
    <mergeCell ref="AO91:AO92"/>
    <mergeCell ref="AP91:AP92"/>
    <mergeCell ref="AO93:AO94"/>
    <mergeCell ref="AP93:AP94"/>
    <mergeCell ref="AF86:AI86"/>
    <mergeCell ref="AM86:AP86"/>
    <mergeCell ref="AH91:AH92"/>
    <mergeCell ref="AI91:AI92"/>
    <mergeCell ref="D86:G86"/>
    <mergeCell ref="K86:N86"/>
    <mergeCell ref="R86:U86"/>
    <mergeCell ref="Y86:AB86"/>
    <mergeCell ref="F87:G87"/>
    <mergeCell ref="F88:G88"/>
    <mergeCell ref="F89:G89"/>
    <mergeCell ref="M87:N87"/>
    <mergeCell ref="M88:N88"/>
    <mergeCell ref="M89:N89"/>
    <mergeCell ref="T87:U87"/>
    <mergeCell ref="T88:U88"/>
    <mergeCell ref="T89:U89"/>
    <mergeCell ref="AO87:AP87"/>
    <mergeCell ref="AO88:AP88"/>
    <mergeCell ref="AO89:AP89"/>
    <mergeCell ref="AA87:AB87"/>
    <mergeCell ref="AA88:AB88"/>
    <mergeCell ref="AA89:AB89"/>
    <mergeCell ref="AH87:AI87"/>
    <mergeCell ref="AH88:AI88"/>
    <mergeCell ref="AH89:AI89"/>
  </mergeCells>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100"/>
  <sheetViews>
    <sheetView zoomScalePageLayoutView="0" workbookViewId="0" topLeftCell="A1">
      <pane xSplit="2" ySplit="2" topLeftCell="C60" activePane="bottomRight" state="frozen"/>
      <selection pane="topLeft" activeCell="A1" sqref="A1"/>
      <selection pane="topRight" activeCell="C1" sqref="C1"/>
      <selection pane="bottomLeft" activeCell="A5" sqref="A5"/>
      <selection pane="bottomRight" activeCell="G3" sqref="G3"/>
    </sheetView>
  </sheetViews>
  <sheetFormatPr defaultColWidth="9.140625" defaultRowHeight="15"/>
  <cols>
    <col min="2" max="2" width="29.7109375" style="0" bestFit="1" customWidth="1"/>
    <col min="3" max="8" width="13.421875" style="0" customWidth="1"/>
    <col min="9" max="10" width="12.421875" style="0" customWidth="1"/>
    <col min="11" max="18" width="13.7109375" style="0" customWidth="1"/>
  </cols>
  <sheetData>
    <row r="1" spans="1:18" ht="18" thickBot="1">
      <c r="A1" s="415" t="s">
        <v>192</v>
      </c>
      <c r="B1" s="416"/>
      <c r="C1" s="409" t="s">
        <v>190</v>
      </c>
      <c r="D1" s="410"/>
      <c r="E1" s="410"/>
      <c r="F1" s="410"/>
      <c r="G1" s="410"/>
      <c r="H1" s="410"/>
      <c r="I1" s="410"/>
      <c r="J1" s="411"/>
      <c r="K1" s="409" t="s">
        <v>225</v>
      </c>
      <c r="L1" s="410"/>
      <c r="M1" s="410"/>
      <c r="N1" s="410"/>
      <c r="O1" s="410"/>
      <c r="P1" s="410"/>
      <c r="Q1" s="410"/>
      <c r="R1" s="411"/>
    </row>
    <row r="2" spans="1:18" ht="15.75" thickBot="1">
      <c r="A2" s="98" t="s">
        <v>4</v>
      </c>
      <c r="B2" s="99" t="s">
        <v>5</v>
      </c>
      <c r="C2" s="294">
        <v>1</v>
      </c>
      <c r="D2" s="295">
        <v>2</v>
      </c>
      <c r="E2" s="295">
        <v>3</v>
      </c>
      <c r="F2" s="295">
        <v>4</v>
      </c>
      <c r="G2" s="295">
        <v>5</v>
      </c>
      <c r="H2" s="295">
        <v>6</v>
      </c>
      <c r="I2" s="100" t="s">
        <v>191</v>
      </c>
      <c r="J2" s="101" t="s">
        <v>179</v>
      </c>
      <c r="K2" s="294">
        <v>1</v>
      </c>
      <c r="L2" s="295">
        <v>2</v>
      </c>
      <c r="M2" s="295">
        <v>3</v>
      </c>
      <c r="N2" s="295">
        <v>4</v>
      </c>
      <c r="O2" s="295">
        <v>5</v>
      </c>
      <c r="P2" s="295">
        <v>6</v>
      </c>
      <c r="Q2" s="100" t="s">
        <v>191</v>
      </c>
      <c r="R2" s="101" t="s">
        <v>179</v>
      </c>
    </row>
    <row r="3" spans="1:18" ht="15.75" thickBot="1">
      <c r="A3" s="48" t="str">
        <f>'Calcification Rates'!A10</f>
        <v>ACC</v>
      </c>
      <c r="B3" s="95" t="str">
        <f>VLOOKUP(A3,'Glossary of Codes'!A:B,2,FALSE)</f>
        <v>Acropora cervicornis</v>
      </c>
      <c r="C3" s="296" t="str">
        <f>IF('Site Description'!$B$34&gt;0,'Data Analysis'!E5,"NO TRANSECT")</f>
        <v>NO TRANSECT</v>
      </c>
      <c r="D3" s="297" t="str">
        <f>IF('Site Description'!$C$34&gt;0,'Data Analysis'!L5,"NO TRANSECT")</f>
        <v>NO TRANSECT</v>
      </c>
      <c r="E3" s="297" t="str">
        <f>IF('Site Description'!$D$34&gt;0,'Data Analysis'!S5,"NO TRANSECT")</f>
        <v>NO TRANSECT</v>
      </c>
      <c r="F3" s="297" t="str">
        <f>IF('Site Description'!$E$34&gt;0,'Data Analysis'!Z5,"NO TRANSECT")</f>
        <v>NO TRANSECT</v>
      </c>
      <c r="G3" s="297" t="str">
        <f>IF('Site Description'!$F$34&gt;0,'Data Analysis'!AG5,"NO TRANSECT")</f>
        <v>NO TRANSECT</v>
      </c>
      <c r="H3" s="297" t="str">
        <f>IF('Site Description'!$G$34&gt;0,'Data Analysis'!AN5,"NO TRANSECT")</f>
        <v>NO TRANSECT</v>
      </c>
      <c r="I3" s="102" t="e">
        <f>AVERAGE(C3:H3)</f>
        <v>#DIV/0!</v>
      </c>
      <c r="J3" s="103" t="e">
        <f>STDEV(C3:H3)</f>
        <v>#DIV/0!</v>
      </c>
      <c r="K3" s="296" t="str">
        <f>IF('Site Description'!$B$34&gt;0,'Data Analysis'!I5,"NO TRANSECT")</f>
        <v>NO TRANSECT</v>
      </c>
      <c r="L3" s="297" t="str">
        <f>IF('Site Description'!$C$34&gt;0,'Data Analysis'!P5,"NO TRANSECT")</f>
        <v>NO TRANSECT</v>
      </c>
      <c r="M3" s="297" t="str">
        <f>IF('Site Description'!$D$34&gt;0,'Data Analysis'!W5,"NO TRANSECT")</f>
        <v>NO TRANSECT</v>
      </c>
      <c r="N3" s="297" t="str">
        <f>IF('Site Description'!$E$34&gt;0,'Data Analysis'!AD5,"NO TRANSECT")</f>
        <v>NO TRANSECT</v>
      </c>
      <c r="O3" s="297" t="str">
        <f>IF('Site Description'!$F$34&gt;0,'Data Analysis'!AK5,"NO TRANSECT")</f>
        <v>NO TRANSECT</v>
      </c>
      <c r="P3" s="297" t="str">
        <f>IF('Site Description'!$G$34&gt;0,'Data Analysis'!AR5,"NO TRANSECT")</f>
        <v>NO TRANSECT</v>
      </c>
      <c r="Q3" s="102" t="e">
        <f>AVERAGE(K3:P3)</f>
        <v>#DIV/0!</v>
      </c>
      <c r="R3" s="103" t="e">
        <f>STDEV(K3:P3)</f>
        <v>#DIV/0!</v>
      </c>
    </row>
    <row r="4" spans="1:18" ht="15.75" thickBot="1">
      <c r="A4" s="48" t="str">
        <f>'Calcification Rates'!A11</f>
        <v>ACP</v>
      </c>
      <c r="B4" s="96" t="str">
        <f>VLOOKUP(A4,'Glossary of Codes'!A:B,2,FALSE)</f>
        <v>Acropora palmata</v>
      </c>
      <c r="C4" s="296" t="str">
        <f>IF('Site Description'!$B$34&gt;0,'Data Analysis'!E6,"NO TRANSECT")</f>
        <v>NO TRANSECT</v>
      </c>
      <c r="D4" s="297" t="str">
        <f>IF('Site Description'!$C$34&gt;0,'Data Analysis'!L6,"NO TRANSECT")</f>
        <v>NO TRANSECT</v>
      </c>
      <c r="E4" s="297" t="str">
        <f>IF('Site Description'!$D$34&gt;0,'Data Analysis'!S6,"NO TRANSECT")</f>
        <v>NO TRANSECT</v>
      </c>
      <c r="F4" s="297" t="str">
        <f>IF('Site Description'!$E$34&gt;0,'Data Analysis'!Z6,"NO TRANSECT")</f>
        <v>NO TRANSECT</v>
      </c>
      <c r="G4" s="297" t="str">
        <f>IF('Site Description'!$F$34&gt;0,'Data Analysis'!AG6,"NO TRANSECT")</f>
        <v>NO TRANSECT</v>
      </c>
      <c r="H4" s="297" t="str">
        <f>IF('Site Description'!$G$34&gt;0,'Data Analysis'!AN6,"NO TRANSECT")</f>
        <v>NO TRANSECT</v>
      </c>
      <c r="I4" s="102" t="e">
        <f aca="true" t="shared" si="0" ref="I4:I63">AVERAGE(C4:H4)</f>
        <v>#DIV/0!</v>
      </c>
      <c r="J4" s="103" t="e">
        <f aca="true" t="shared" si="1" ref="J4:J63">STDEV(C4:H4)</f>
        <v>#DIV/0!</v>
      </c>
      <c r="K4" s="296" t="str">
        <f>IF('Site Description'!$B$34&gt;0,'Data Analysis'!I6,"NO TRANSECT")</f>
        <v>NO TRANSECT</v>
      </c>
      <c r="L4" s="297" t="str">
        <f>IF('Site Description'!$C$34&gt;0,'Data Analysis'!P6,"NO TRANSECT")</f>
        <v>NO TRANSECT</v>
      </c>
      <c r="M4" s="297" t="str">
        <f>IF('Site Description'!$D$34&gt;0,'Data Analysis'!W6,"NO TRANSECT")</f>
        <v>NO TRANSECT</v>
      </c>
      <c r="N4" s="297" t="str">
        <f>IF('Site Description'!$E$34&gt;0,'Data Analysis'!AD6,"NO TRANSECT")</f>
        <v>NO TRANSECT</v>
      </c>
      <c r="O4" s="297" t="str">
        <f>IF('Site Description'!$F$34&gt;0,'Data Analysis'!AK6,"NO TRANSECT")</f>
        <v>NO TRANSECT</v>
      </c>
      <c r="P4" s="297" t="str">
        <f>IF('Site Description'!$G$34&gt;0,'Data Analysis'!AR6,"NO TRANSECT")</f>
        <v>NO TRANSECT</v>
      </c>
      <c r="Q4" s="102" t="e">
        <f aca="true" t="shared" si="2" ref="Q4:Q63">AVERAGE(K4:P4)</f>
        <v>#DIV/0!</v>
      </c>
      <c r="R4" s="103" t="e">
        <f aca="true" t="shared" si="3" ref="R4:R63">STDEV(K4:P4)</f>
        <v>#DIV/0!</v>
      </c>
    </row>
    <row r="5" spans="1:18" ht="15.75" thickBot="1">
      <c r="A5" s="48" t="str">
        <f>'Calcification Rates'!A12</f>
        <v>ACPR</v>
      </c>
      <c r="B5" s="96" t="str">
        <f>VLOOKUP(A5,'Glossary of Codes'!A:B,2,FALSE)</f>
        <v>Acropora prolifera</v>
      </c>
      <c r="C5" s="296" t="str">
        <f>IF('Site Description'!$B$34&gt;0,'Data Analysis'!E7,"NO TRANSECT")</f>
        <v>NO TRANSECT</v>
      </c>
      <c r="D5" s="297" t="str">
        <f>IF('Site Description'!$C$34&gt;0,'Data Analysis'!L7,"NO TRANSECT")</f>
        <v>NO TRANSECT</v>
      </c>
      <c r="E5" s="297" t="str">
        <f>IF('Site Description'!$D$34&gt;0,'Data Analysis'!S7,"NO TRANSECT")</f>
        <v>NO TRANSECT</v>
      </c>
      <c r="F5" s="297" t="str">
        <f>IF('Site Description'!$E$34&gt;0,'Data Analysis'!Z7,"NO TRANSECT")</f>
        <v>NO TRANSECT</v>
      </c>
      <c r="G5" s="297" t="str">
        <f>IF('Site Description'!$F$34&gt;0,'Data Analysis'!AG7,"NO TRANSECT")</f>
        <v>NO TRANSECT</v>
      </c>
      <c r="H5" s="297" t="str">
        <f>IF('Site Description'!$G$34&gt;0,'Data Analysis'!AN7,"NO TRANSECT")</f>
        <v>NO TRANSECT</v>
      </c>
      <c r="I5" s="102" t="e">
        <f t="shared" si="0"/>
        <v>#DIV/0!</v>
      </c>
      <c r="J5" s="103" t="e">
        <f t="shared" si="1"/>
        <v>#DIV/0!</v>
      </c>
      <c r="K5" s="296" t="str">
        <f>IF('Site Description'!$B$34&gt;0,'Data Analysis'!I7,"NO TRANSECT")</f>
        <v>NO TRANSECT</v>
      </c>
      <c r="L5" s="297" t="str">
        <f>IF('Site Description'!$C$34&gt;0,'Data Analysis'!P7,"NO TRANSECT")</f>
        <v>NO TRANSECT</v>
      </c>
      <c r="M5" s="297" t="str">
        <f>IF('Site Description'!$D$34&gt;0,'Data Analysis'!W7,"NO TRANSECT")</f>
        <v>NO TRANSECT</v>
      </c>
      <c r="N5" s="297" t="str">
        <f>IF('Site Description'!$E$34&gt;0,'Data Analysis'!AD7,"NO TRANSECT")</f>
        <v>NO TRANSECT</v>
      </c>
      <c r="O5" s="297" t="str">
        <f>IF('Site Description'!$F$34&gt;0,'Data Analysis'!AK7,"NO TRANSECT")</f>
        <v>NO TRANSECT</v>
      </c>
      <c r="P5" s="297" t="str">
        <f>IF('Site Description'!$G$34&gt;0,'Data Analysis'!AR7,"NO TRANSECT")</f>
        <v>NO TRANSECT</v>
      </c>
      <c r="Q5" s="102" t="e">
        <f t="shared" si="2"/>
        <v>#DIV/0!</v>
      </c>
      <c r="R5" s="103" t="e">
        <f t="shared" si="3"/>
        <v>#DIV/0!</v>
      </c>
    </row>
    <row r="6" spans="1:18" ht="15.75" thickBot="1">
      <c r="A6" s="48" t="str">
        <f>'Calcification Rates'!A13</f>
        <v>AG</v>
      </c>
      <c r="B6" s="96" t="str">
        <f>VLOOKUP(A6,'Glossary of Codes'!A:B,2,FALSE)</f>
        <v>Agaricia spp.</v>
      </c>
      <c r="C6" s="296" t="str">
        <f>IF('Site Description'!$B$34&gt;0,'Data Analysis'!E8,"NO TRANSECT")</f>
        <v>NO TRANSECT</v>
      </c>
      <c r="D6" s="297" t="str">
        <f>IF('Site Description'!$C$34&gt;0,'Data Analysis'!L8,"NO TRANSECT")</f>
        <v>NO TRANSECT</v>
      </c>
      <c r="E6" s="297" t="str">
        <f>IF('Site Description'!$D$34&gt;0,'Data Analysis'!S8,"NO TRANSECT")</f>
        <v>NO TRANSECT</v>
      </c>
      <c r="F6" s="297" t="str">
        <f>IF('Site Description'!$E$34&gt;0,'Data Analysis'!Z8,"NO TRANSECT")</f>
        <v>NO TRANSECT</v>
      </c>
      <c r="G6" s="297" t="str">
        <f>IF('Site Description'!$F$34&gt;0,'Data Analysis'!AG8,"NO TRANSECT")</f>
        <v>NO TRANSECT</v>
      </c>
      <c r="H6" s="297" t="str">
        <f>IF('Site Description'!$G$34&gt;0,'Data Analysis'!AN8,"NO TRANSECT")</f>
        <v>NO TRANSECT</v>
      </c>
      <c r="I6" s="102" t="e">
        <f t="shared" si="0"/>
        <v>#DIV/0!</v>
      </c>
      <c r="J6" s="103" t="e">
        <f t="shared" si="1"/>
        <v>#DIV/0!</v>
      </c>
      <c r="K6" s="296" t="str">
        <f>IF('Site Description'!$B$34&gt;0,'Data Analysis'!I8,"NO TRANSECT")</f>
        <v>NO TRANSECT</v>
      </c>
      <c r="L6" s="297" t="str">
        <f>IF('Site Description'!$C$34&gt;0,'Data Analysis'!P8,"NO TRANSECT")</f>
        <v>NO TRANSECT</v>
      </c>
      <c r="M6" s="297" t="str">
        <f>IF('Site Description'!$D$34&gt;0,'Data Analysis'!W8,"NO TRANSECT")</f>
        <v>NO TRANSECT</v>
      </c>
      <c r="N6" s="297" t="str">
        <f>IF('Site Description'!$E$34&gt;0,'Data Analysis'!AD8,"NO TRANSECT")</f>
        <v>NO TRANSECT</v>
      </c>
      <c r="O6" s="297" t="str">
        <f>IF('Site Description'!$F$34&gt;0,'Data Analysis'!AK8,"NO TRANSECT")</f>
        <v>NO TRANSECT</v>
      </c>
      <c r="P6" s="297" t="str">
        <f>IF('Site Description'!$G$34&gt;0,'Data Analysis'!AR8,"NO TRANSECT")</f>
        <v>NO TRANSECT</v>
      </c>
      <c r="Q6" s="102" t="e">
        <f t="shared" si="2"/>
        <v>#DIV/0!</v>
      </c>
      <c r="R6" s="103" t="e">
        <f t="shared" si="3"/>
        <v>#DIV/0!</v>
      </c>
    </row>
    <row r="7" spans="1:18" ht="15.75" thickBot="1">
      <c r="A7" s="48" t="str">
        <f>'Calcification Rates'!A14</f>
        <v>AGA</v>
      </c>
      <c r="B7" s="96" t="str">
        <f>VLOOKUP(A7,'Glossary of Codes'!A:B,2,FALSE)</f>
        <v>Agaricia agaricites</v>
      </c>
      <c r="C7" s="296" t="str">
        <f>IF('Site Description'!$B$34&gt;0,'Data Analysis'!E9,"NO TRANSECT")</f>
        <v>NO TRANSECT</v>
      </c>
      <c r="D7" s="297" t="str">
        <f>IF('Site Description'!$C$34&gt;0,'Data Analysis'!L9,"NO TRANSECT")</f>
        <v>NO TRANSECT</v>
      </c>
      <c r="E7" s="297" t="str">
        <f>IF('Site Description'!$D$34&gt;0,'Data Analysis'!S9,"NO TRANSECT")</f>
        <v>NO TRANSECT</v>
      </c>
      <c r="F7" s="297" t="str">
        <f>IF('Site Description'!$E$34&gt;0,'Data Analysis'!Z9,"NO TRANSECT")</f>
        <v>NO TRANSECT</v>
      </c>
      <c r="G7" s="297" t="str">
        <f>IF('Site Description'!$F$34&gt;0,'Data Analysis'!AG9,"NO TRANSECT")</f>
        <v>NO TRANSECT</v>
      </c>
      <c r="H7" s="297" t="str">
        <f>IF('Site Description'!$G$34&gt;0,'Data Analysis'!AN9,"NO TRANSECT")</f>
        <v>NO TRANSECT</v>
      </c>
      <c r="I7" s="102" t="e">
        <f t="shared" si="0"/>
        <v>#DIV/0!</v>
      </c>
      <c r="J7" s="103" t="e">
        <f t="shared" si="1"/>
        <v>#DIV/0!</v>
      </c>
      <c r="K7" s="296" t="str">
        <f>IF('Site Description'!$B$34&gt;0,'Data Analysis'!I9,"NO TRANSECT")</f>
        <v>NO TRANSECT</v>
      </c>
      <c r="L7" s="297" t="str">
        <f>IF('Site Description'!$C$34&gt;0,'Data Analysis'!P9,"NO TRANSECT")</f>
        <v>NO TRANSECT</v>
      </c>
      <c r="M7" s="297" t="str">
        <f>IF('Site Description'!$D$34&gt;0,'Data Analysis'!W9,"NO TRANSECT")</f>
        <v>NO TRANSECT</v>
      </c>
      <c r="N7" s="297" t="str">
        <f>IF('Site Description'!$E$34&gt;0,'Data Analysis'!AD9,"NO TRANSECT")</f>
        <v>NO TRANSECT</v>
      </c>
      <c r="O7" s="297" t="str">
        <f>IF('Site Description'!$F$34&gt;0,'Data Analysis'!AK9,"NO TRANSECT")</f>
        <v>NO TRANSECT</v>
      </c>
      <c r="P7" s="297" t="str">
        <f>IF('Site Description'!$G$34&gt;0,'Data Analysis'!AR9,"NO TRANSECT")</f>
        <v>NO TRANSECT</v>
      </c>
      <c r="Q7" s="102" t="e">
        <f t="shared" si="2"/>
        <v>#DIV/0!</v>
      </c>
      <c r="R7" s="103" t="e">
        <f t="shared" si="3"/>
        <v>#DIV/0!</v>
      </c>
    </row>
    <row r="8" spans="1:18" ht="15.75" thickBot="1">
      <c r="A8" s="48" t="str">
        <f>'Calcification Rates'!A15</f>
        <v>AGF</v>
      </c>
      <c r="B8" s="96" t="str">
        <f>VLOOKUP(A8,'Glossary of Codes'!A:B,2,FALSE)</f>
        <v>Agaricia fragilis</v>
      </c>
      <c r="C8" s="296" t="str">
        <f>IF('Site Description'!$B$34&gt;0,'Data Analysis'!E10,"NO TRANSECT")</f>
        <v>NO TRANSECT</v>
      </c>
      <c r="D8" s="297" t="str">
        <f>IF('Site Description'!$C$34&gt;0,'Data Analysis'!L10,"NO TRANSECT")</f>
        <v>NO TRANSECT</v>
      </c>
      <c r="E8" s="297" t="str">
        <f>IF('Site Description'!$D$34&gt;0,'Data Analysis'!S10,"NO TRANSECT")</f>
        <v>NO TRANSECT</v>
      </c>
      <c r="F8" s="297" t="str">
        <f>IF('Site Description'!$E$34&gt;0,'Data Analysis'!Z10,"NO TRANSECT")</f>
        <v>NO TRANSECT</v>
      </c>
      <c r="G8" s="297" t="str">
        <f>IF('Site Description'!$F$34&gt;0,'Data Analysis'!AG10,"NO TRANSECT")</f>
        <v>NO TRANSECT</v>
      </c>
      <c r="H8" s="297" t="str">
        <f>IF('Site Description'!$G$34&gt;0,'Data Analysis'!AN10,"NO TRANSECT")</f>
        <v>NO TRANSECT</v>
      </c>
      <c r="I8" s="102" t="e">
        <f t="shared" si="0"/>
        <v>#DIV/0!</v>
      </c>
      <c r="J8" s="103" t="e">
        <f t="shared" si="1"/>
        <v>#DIV/0!</v>
      </c>
      <c r="K8" s="296" t="str">
        <f>IF('Site Description'!$B$34&gt;0,'Data Analysis'!I10,"NO TRANSECT")</f>
        <v>NO TRANSECT</v>
      </c>
      <c r="L8" s="297" t="str">
        <f>IF('Site Description'!$C$34&gt;0,'Data Analysis'!P10,"NO TRANSECT")</f>
        <v>NO TRANSECT</v>
      </c>
      <c r="M8" s="297" t="str">
        <f>IF('Site Description'!$D$34&gt;0,'Data Analysis'!W10,"NO TRANSECT")</f>
        <v>NO TRANSECT</v>
      </c>
      <c r="N8" s="297" t="str">
        <f>IF('Site Description'!$E$34&gt;0,'Data Analysis'!AD10,"NO TRANSECT")</f>
        <v>NO TRANSECT</v>
      </c>
      <c r="O8" s="297" t="str">
        <f>IF('Site Description'!$F$34&gt;0,'Data Analysis'!AK10,"NO TRANSECT")</f>
        <v>NO TRANSECT</v>
      </c>
      <c r="P8" s="297" t="str">
        <f>IF('Site Description'!$G$34&gt;0,'Data Analysis'!AR10,"NO TRANSECT")</f>
        <v>NO TRANSECT</v>
      </c>
      <c r="Q8" s="102" t="e">
        <f t="shared" si="2"/>
        <v>#DIV/0!</v>
      </c>
      <c r="R8" s="103" t="e">
        <f t="shared" si="3"/>
        <v>#DIV/0!</v>
      </c>
    </row>
    <row r="9" spans="1:18" ht="15.75" thickBot="1">
      <c r="A9" s="48" t="str">
        <f>'Calcification Rates'!A16</f>
        <v>AGG</v>
      </c>
      <c r="B9" s="96" t="str">
        <f>VLOOKUP(A9,'Glossary of Codes'!A:B,2,FALSE)</f>
        <v>Agaricia grahamae</v>
      </c>
      <c r="C9" s="296" t="str">
        <f>IF('Site Description'!$B$34&gt;0,'Data Analysis'!E11,"NO TRANSECT")</f>
        <v>NO TRANSECT</v>
      </c>
      <c r="D9" s="297" t="str">
        <f>IF('Site Description'!$C$34&gt;0,'Data Analysis'!L11,"NO TRANSECT")</f>
        <v>NO TRANSECT</v>
      </c>
      <c r="E9" s="297" t="str">
        <f>IF('Site Description'!$D$34&gt;0,'Data Analysis'!S11,"NO TRANSECT")</f>
        <v>NO TRANSECT</v>
      </c>
      <c r="F9" s="297" t="str">
        <f>IF('Site Description'!$E$34&gt;0,'Data Analysis'!Z11,"NO TRANSECT")</f>
        <v>NO TRANSECT</v>
      </c>
      <c r="G9" s="297" t="str">
        <f>IF('Site Description'!$F$34&gt;0,'Data Analysis'!AG11,"NO TRANSECT")</f>
        <v>NO TRANSECT</v>
      </c>
      <c r="H9" s="297" t="str">
        <f>IF('Site Description'!$G$34&gt;0,'Data Analysis'!AN11,"NO TRANSECT")</f>
        <v>NO TRANSECT</v>
      </c>
      <c r="I9" s="102" t="e">
        <f t="shared" si="0"/>
        <v>#DIV/0!</v>
      </c>
      <c r="J9" s="103" t="e">
        <f t="shared" si="1"/>
        <v>#DIV/0!</v>
      </c>
      <c r="K9" s="296" t="str">
        <f>IF('Site Description'!$B$34&gt;0,'Data Analysis'!I11,"NO TRANSECT")</f>
        <v>NO TRANSECT</v>
      </c>
      <c r="L9" s="297" t="str">
        <f>IF('Site Description'!$C$34&gt;0,'Data Analysis'!P11,"NO TRANSECT")</f>
        <v>NO TRANSECT</v>
      </c>
      <c r="M9" s="297" t="str">
        <f>IF('Site Description'!$D$34&gt;0,'Data Analysis'!W11,"NO TRANSECT")</f>
        <v>NO TRANSECT</v>
      </c>
      <c r="N9" s="297" t="str">
        <f>IF('Site Description'!$E$34&gt;0,'Data Analysis'!AD11,"NO TRANSECT")</f>
        <v>NO TRANSECT</v>
      </c>
      <c r="O9" s="297" t="str">
        <f>IF('Site Description'!$F$34&gt;0,'Data Analysis'!AK11,"NO TRANSECT")</f>
        <v>NO TRANSECT</v>
      </c>
      <c r="P9" s="297" t="str">
        <f>IF('Site Description'!$G$34&gt;0,'Data Analysis'!AR11,"NO TRANSECT")</f>
        <v>NO TRANSECT</v>
      </c>
      <c r="Q9" s="102" t="e">
        <f t="shared" si="2"/>
        <v>#DIV/0!</v>
      </c>
      <c r="R9" s="103" t="e">
        <f t="shared" si="3"/>
        <v>#DIV/0!</v>
      </c>
    </row>
    <row r="10" spans="1:18" ht="15.75" thickBot="1">
      <c r="A10" s="48" t="str">
        <f>'Calcification Rates'!A17</f>
        <v>AGH</v>
      </c>
      <c r="B10" s="96" t="str">
        <f>VLOOKUP(A10,'Glossary of Codes'!A:B,2,FALSE)</f>
        <v>Agaricia humilis</v>
      </c>
      <c r="C10" s="296" t="str">
        <f>IF('Site Description'!$B$34&gt;0,'Data Analysis'!E12,"NO TRANSECT")</f>
        <v>NO TRANSECT</v>
      </c>
      <c r="D10" s="297" t="str">
        <f>IF('Site Description'!$C$34&gt;0,'Data Analysis'!L12,"NO TRANSECT")</f>
        <v>NO TRANSECT</v>
      </c>
      <c r="E10" s="297" t="str">
        <f>IF('Site Description'!$D$34&gt;0,'Data Analysis'!S12,"NO TRANSECT")</f>
        <v>NO TRANSECT</v>
      </c>
      <c r="F10" s="297" t="str">
        <f>IF('Site Description'!$E$34&gt;0,'Data Analysis'!Z12,"NO TRANSECT")</f>
        <v>NO TRANSECT</v>
      </c>
      <c r="G10" s="297" t="str">
        <f>IF('Site Description'!$F$34&gt;0,'Data Analysis'!AG12,"NO TRANSECT")</f>
        <v>NO TRANSECT</v>
      </c>
      <c r="H10" s="297" t="str">
        <f>IF('Site Description'!$G$34&gt;0,'Data Analysis'!AN12,"NO TRANSECT")</f>
        <v>NO TRANSECT</v>
      </c>
      <c r="I10" s="102" t="e">
        <f t="shared" si="0"/>
        <v>#DIV/0!</v>
      </c>
      <c r="J10" s="103" t="e">
        <f t="shared" si="1"/>
        <v>#DIV/0!</v>
      </c>
      <c r="K10" s="296" t="str">
        <f>IF('Site Description'!$B$34&gt;0,'Data Analysis'!I12,"NO TRANSECT")</f>
        <v>NO TRANSECT</v>
      </c>
      <c r="L10" s="297" t="str">
        <f>IF('Site Description'!$C$34&gt;0,'Data Analysis'!P12,"NO TRANSECT")</f>
        <v>NO TRANSECT</v>
      </c>
      <c r="M10" s="297" t="str">
        <f>IF('Site Description'!$D$34&gt;0,'Data Analysis'!W12,"NO TRANSECT")</f>
        <v>NO TRANSECT</v>
      </c>
      <c r="N10" s="297" t="str">
        <f>IF('Site Description'!$E$34&gt;0,'Data Analysis'!AD12,"NO TRANSECT")</f>
        <v>NO TRANSECT</v>
      </c>
      <c r="O10" s="297" t="str">
        <f>IF('Site Description'!$F$34&gt;0,'Data Analysis'!AK12,"NO TRANSECT")</f>
        <v>NO TRANSECT</v>
      </c>
      <c r="P10" s="297" t="str">
        <f>IF('Site Description'!$G$34&gt;0,'Data Analysis'!AR12,"NO TRANSECT")</f>
        <v>NO TRANSECT</v>
      </c>
      <c r="Q10" s="102" t="e">
        <f t="shared" si="2"/>
        <v>#DIV/0!</v>
      </c>
      <c r="R10" s="103" t="e">
        <f t="shared" si="3"/>
        <v>#DIV/0!</v>
      </c>
    </row>
    <row r="11" spans="1:18" ht="15.75" thickBot="1">
      <c r="A11" s="48" t="str">
        <f>'Calcification Rates'!A18</f>
        <v>AGL</v>
      </c>
      <c r="B11" s="96" t="str">
        <f>VLOOKUP(A11,'Glossary of Codes'!A:B,2,FALSE)</f>
        <v>Agaricia lamarcki</v>
      </c>
      <c r="C11" s="296" t="str">
        <f>IF('Site Description'!$B$34&gt;0,'Data Analysis'!E13,"NO TRANSECT")</f>
        <v>NO TRANSECT</v>
      </c>
      <c r="D11" s="297" t="str">
        <f>IF('Site Description'!$C$34&gt;0,'Data Analysis'!L13,"NO TRANSECT")</f>
        <v>NO TRANSECT</v>
      </c>
      <c r="E11" s="297" t="str">
        <f>IF('Site Description'!$D$34&gt;0,'Data Analysis'!S13,"NO TRANSECT")</f>
        <v>NO TRANSECT</v>
      </c>
      <c r="F11" s="297" t="str">
        <f>IF('Site Description'!$E$34&gt;0,'Data Analysis'!Z13,"NO TRANSECT")</f>
        <v>NO TRANSECT</v>
      </c>
      <c r="G11" s="297" t="str">
        <f>IF('Site Description'!$F$34&gt;0,'Data Analysis'!AG13,"NO TRANSECT")</f>
        <v>NO TRANSECT</v>
      </c>
      <c r="H11" s="297" t="str">
        <f>IF('Site Description'!$G$34&gt;0,'Data Analysis'!AN13,"NO TRANSECT")</f>
        <v>NO TRANSECT</v>
      </c>
      <c r="I11" s="102" t="e">
        <f t="shared" si="0"/>
        <v>#DIV/0!</v>
      </c>
      <c r="J11" s="103" t="e">
        <f t="shared" si="1"/>
        <v>#DIV/0!</v>
      </c>
      <c r="K11" s="296" t="str">
        <f>IF('Site Description'!$B$34&gt;0,'Data Analysis'!I13,"NO TRANSECT")</f>
        <v>NO TRANSECT</v>
      </c>
      <c r="L11" s="297" t="str">
        <f>IF('Site Description'!$C$34&gt;0,'Data Analysis'!P13,"NO TRANSECT")</f>
        <v>NO TRANSECT</v>
      </c>
      <c r="M11" s="297" t="str">
        <f>IF('Site Description'!$D$34&gt;0,'Data Analysis'!W13,"NO TRANSECT")</f>
        <v>NO TRANSECT</v>
      </c>
      <c r="N11" s="297" t="str">
        <f>IF('Site Description'!$E$34&gt;0,'Data Analysis'!AD13,"NO TRANSECT")</f>
        <v>NO TRANSECT</v>
      </c>
      <c r="O11" s="297" t="str">
        <f>IF('Site Description'!$F$34&gt;0,'Data Analysis'!AK13,"NO TRANSECT")</f>
        <v>NO TRANSECT</v>
      </c>
      <c r="P11" s="297" t="str">
        <f>IF('Site Description'!$G$34&gt;0,'Data Analysis'!AR13,"NO TRANSECT")</f>
        <v>NO TRANSECT</v>
      </c>
      <c r="Q11" s="102" t="e">
        <f t="shared" si="2"/>
        <v>#DIV/0!</v>
      </c>
      <c r="R11" s="103" t="e">
        <f t="shared" si="3"/>
        <v>#DIV/0!</v>
      </c>
    </row>
    <row r="12" spans="1:18" ht="15.75" thickBot="1">
      <c r="A12" s="48" t="str">
        <f>'Calcification Rates'!A19</f>
        <v>AGT</v>
      </c>
      <c r="B12" s="96" t="str">
        <f>VLOOKUP(A12,'Glossary of Codes'!A:B,2,FALSE)</f>
        <v>Agaricia tenuifolia</v>
      </c>
      <c r="C12" s="296" t="str">
        <f>IF('Site Description'!$B$34&gt;0,'Data Analysis'!E14,"NO TRANSECT")</f>
        <v>NO TRANSECT</v>
      </c>
      <c r="D12" s="297" t="str">
        <f>IF('Site Description'!$C$34&gt;0,'Data Analysis'!L14,"NO TRANSECT")</f>
        <v>NO TRANSECT</v>
      </c>
      <c r="E12" s="297" t="str">
        <f>IF('Site Description'!$D$34&gt;0,'Data Analysis'!S14,"NO TRANSECT")</f>
        <v>NO TRANSECT</v>
      </c>
      <c r="F12" s="297" t="str">
        <f>IF('Site Description'!$E$34&gt;0,'Data Analysis'!Z14,"NO TRANSECT")</f>
        <v>NO TRANSECT</v>
      </c>
      <c r="G12" s="297" t="str">
        <f>IF('Site Description'!$F$34&gt;0,'Data Analysis'!AG14,"NO TRANSECT")</f>
        <v>NO TRANSECT</v>
      </c>
      <c r="H12" s="297" t="str">
        <f>IF('Site Description'!$G$34&gt;0,'Data Analysis'!AN14,"NO TRANSECT")</f>
        <v>NO TRANSECT</v>
      </c>
      <c r="I12" s="102" t="e">
        <f t="shared" si="0"/>
        <v>#DIV/0!</v>
      </c>
      <c r="J12" s="103" t="e">
        <f t="shared" si="1"/>
        <v>#DIV/0!</v>
      </c>
      <c r="K12" s="296" t="str">
        <f>IF('Site Description'!$B$34&gt;0,'Data Analysis'!I14,"NO TRANSECT")</f>
        <v>NO TRANSECT</v>
      </c>
      <c r="L12" s="297" t="str">
        <f>IF('Site Description'!$C$34&gt;0,'Data Analysis'!P14,"NO TRANSECT")</f>
        <v>NO TRANSECT</v>
      </c>
      <c r="M12" s="297" t="str">
        <f>IF('Site Description'!$D$34&gt;0,'Data Analysis'!W14,"NO TRANSECT")</f>
        <v>NO TRANSECT</v>
      </c>
      <c r="N12" s="297" t="str">
        <f>IF('Site Description'!$E$34&gt;0,'Data Analysis'!AD14,"NO TRANSECT")</f>
        <v>NO TRANSECT</v>
      </c>
      <c r="O12" s="297" t="str">
        <f>IF('Site Description'!$F$34&gt;0,'Data Analysis'!AK14,"NO TRANSECT")</f>
        <v>NO TRANSECT</v>
      </c>
      <c r="P12" s="297" t="str">
        <f>IF('Site Description'!$G$34&gt;0,'Data Analysis'!AR14,"NO TRANSECT")</f>
        <v>NO TRANSECT</v>
      </c>
      <c r="Q12" s="102" t="e">
        <f t="shared" si="2"/>
        <v>#DIV/0!</v>
      </c>
      <c r="R12" s="103" t="e">
        <f t="shared" si="3"/>
        <v>#DIV/0!</v>
      </c>
    </row>
    <row r="13" spans="1:18" ht="15.75" thickBot="1">
      <c r="A13" s="48" t="str">
        <f>'Calcification Rates'!A20</f>
        <v>AGU</v>
      </c>
      <c r="B13" s="96" t="str">
        <f>VLOOKUP(A13,'Glossary of Codes'!A:B,2,FALSE)</f>
        <v>Agaricia undata</v>
      </c>
      <c r="C13" s="296" t="str">
        <f>IF('Site Description'!$B$34&gt;0,'Data Analysis'!E15,"NO TRANSECT")</f>
        <v>NO TRANSECT</v>
      </c>
      <c r="D13" s="297" t="str">
        <f>IF('Site Description'!$C$34&gt;0,'Data Analysis'!L15,"NO TRANSECT")</f>
        <v>NO TRANSECT</v>
      </c>
      <c r="E13" s="297" t="str">
        <f>IF('Site Description'!$D$34&gt;0,'Data Analysis'!S15,"NO TRANSECT")</f>
        <v>NO TRANSECT</v>
      </c>
      <c r="F13" s="297" t="str">
        <f>IF('Site Description'!$E$34&gt;0,'Data Analysis'!Z15,"NO TRANSECT")</f>
        <v>NO TRANSECT</v>
      </c>
      <c r="G13" s="297" t="str">
        <f>IF('Site Description'!$F$34&gt;0,'Data Analysis'!AG15,"NO TRANSECT")</f>
        <v>NO TRANSECT</v>
      </c>
      <c r="H13" s="297" t="str">
        <f>IF('Site Description'!$G$34&gt;0,'Data Analysis'!AN15,"NO TRANSECT")</f>
        <v>NO TRANSECT</v>
      </c>
      <c r="I13" s="102" t="e">
        <f t="shared" si="0"/>
        <v>#DIV/0!</v>
      </c>
      <c r="J13" s="103" t="e">
        <f t="shared" si="1"/>
        <v>#DIV/0!</v>
      </c>
      <c r="K13" s="296" t="str">
        <f>IF('Site Description'!$B$34&gt;0,'Data Analysis'!I15,"NO TRANSECT")</f>
        <v>NO TRANSECT</v>
      </c>
      <c r="L13" s="297" t="str">
        <f>IF('Site Description'!$C$34&gt;0,'Data Analysis'!P15,"NO TRANSECT")</f>
        <v>NO TRANSECT</v>
      </c>
      <c r="M13" s="297" t="str">
        <f>IF('Site Description'!$D$34&gt;0,'Data Analysis'!W15,"NO TRANSECT")</f>
        <v>NO TRANSECT</v>
      </c>
      <c r="N13" s="297" t="str">
        <f>IF('Site Description'!$E$34&gt;0,'Data Analysis'!AD15,"NO TRANSECT")</f>
        <v>NO TRANSECT</v>
      </c>
      <c r="O13" s="297" t="str">
        <f>IF('Site Description'!$F$34&gt;0,'Data Analysis'!AK15,"NO TRANSECT")</f>
        <v>NO TRANSECT</v>
      </c>
      <c r="P13" s="297" t="str">
        <f>IF('Site Description'!$G$34&gt;0,'Data Analysis'!AR15,"NO TRANSECT")</f>
        <v>NO TRANSECT</v>
      </c>
      <c r="Q13" s="102" t="e">
        <f t="shared" si="2"/>
        <v>#DIV/0!</v>
      </c>
      <c r="R13" s="103" t="e">
        <f t="shared" si="3"/>
        <v>#DIV/0!</v>
      </c>
    </row>
    <row r="14" spans="1:18" ht="15.75" thickBot="1">
      <c r="A14" s="48" t="str">
        <f>'Calcification Rates'!A21</f>
        <v>ART</v>
      </c>
      <c r="B14" s="96" t="str">
        <f>VLOOKUP(A14,'Glossary of Codes'!A:B,2,FALSE)</f>
        <v>Articulated coralline algae</v>
      </c>
      <c r="C14" s="296" t="str">
        <f>IF('Site Description'!$B$34&gt;0,'Data Analysis'!E16,"NO TRANSECT")</f>
        <v>NO TRANSECT</v>
      </c>
      <c r="D14" s="297" t="str">
        <f>IF('Site Description'!$C$34&gt;0,'Data Analysis'!L16,"NO TRANSECT")</f>
        <v>NO TRANSECT</v>
      </c>
      <c r="E14" s="297" t="str">
        <f>IF('Site Description'!$D$34&gt;0,'Data Analysis'!S16,"NO TRANSECT")</f>
        <v>NO TRANSECT</v>
      </c>
      <c r="F14" s="297" t="str">
        <f>IF('Site Description'!$E$34&gt;0,'Data Analysis'!Z16,"NO TRANSECT")</f>
        <v>NO TRANSECT</v>
      </c>
      <c r="G14" s="297" t="str">
        <f>IF('Site Description'!$F$34&gt;0,'Data Analysis'!AG16,"NO TRANSECT")</f>
        <v>NO TRANSECT</v>
      </c>
      <c r="H14" s="297" t="str">
        <f>IF('Site Description'!$G$34&gt;0,'Data Analysis'!AN16,"NO TRANSECT")</f>
        <v>NO TRANSECT</v>
      </c>
      <c r="I14" s="102" t="e">
        <f t="shared" si="0"/>
        <v>#DIV/0!</v>
      </c>
      <c r="J14" s="103" t="e">
        <f t="shared" si="1"/>
        <v>#DIV/0!</v>
      </c>
      <c r="K14" s="296" t="str">
        <f>IF('Site Description'!$B$34&gt;0,'Data Analysis'!I16,"NO TRANSECT")</f>
        <v>NO TRANSECT</v>
      </c>
      <c r="L14" s="297" t="str">
        <f>IF('Site Description'!$C$34&gt;0,'Data Analysis'!P16,"NO TRANSECT")</f>
        <v>NO TRANSECT</v>
      </c>
      <c r="M14" s="297" t="str">
        <f>IF('Site Description'!$D$34&gt;0,'Data Analysis'!W16,"NO TRANSECT")</f>
        <v>NO TRANSECT</v>
      </c>
      <c r="N14" s="297" t="str">
        <f>IF('Site Description'!$E$34&gt;0,'Data Analysis'!AD16,"NO TRANSECT")</f>
        <v>NO TRANSECT</v>
      </c>
      <c r="O14" s="297" t="str">
        <f>IF('Site Description'!$F$34&gt;0,'Data Analysis'!AK16,"NO TRANSECT")</f>
        <v>NO TRANSECT</v>
      </c>
      <c r="P14" s="297" t="str">
        <f>IF('Site Description'!$G$34&gt;0,'Data Analysis'!AR16,"NO TRANSECT")</f>
        <v>NO TRANSECT</v>
      </c>
      <c r="Q14" s="102" t="e">
        <f t="shared" si="2"/>
        <v>#DIV/0!</v>
      </c>
      <c r="R14" s="103" t="e">
        <f t="shared" si="3"/>
        <v>#DIV/0!</v>
      </c>
    </row>
    <row r="15" spans="1:18" ht="15.75" thickBot="1">
      <c r="A15" s="48" t="str">
        <f>'Calcification Rates'!A22</f>
        <v>CCA</v>
      </c>
      <c r="B15" s="158" t="str">
        <f>VLOOKUP(A15,'Glossary of Codes'!A:B,2,FALSE)</f>
        <v>Crustose coralline algae</v>
      </c>
      <c r="C15" s="296" t="str">
        <f>IF('Site Description'!$B$34&gt;0,'Data Analysis'!E17,"NO TRANSECT")</f>
        <v>NO TRANSECT</v>
      </c>
      <c r="D15" s="297" t="str">
        <f>IF('Site Description'!$C$34&gt;0,'Data Analysis'!L17,"NO TRANSECT")</f>
        <v>NO TRANSECT</v>
      </c>
      <c r="E15" s="297" t="str">
        <f>IF('Site Description'!$D$34&gt;0,'Data Analysis'!S17,"NO TRANSECT")</f>
        <v>NO TRANSECT</v>
      </c>
      <c r="F15" s="297" t="str">
        <f>IF('Site Description'!$E$34&gt;0,'Data Analysis'!Z17,"NO TRANSECT")</f>
        <v>NO TRANSECT</v>
      </c>
      <c r="G15" s="297" t="str">
        <f>IF('Site Description'!$F$34&gt;0,'Data Analysis'!AG17,"NO TRANSECT")</f>
        <v>NO TRANSECT</v>
      </c>
      <c r="H15" s="297" t="str">
        <f>IF('Site Description'!$G$34&gt;0,'Data Analysis'!AN17,"NO TRANSECT")</f>
        <v>NO TRANSECT</v>
      </c>
      <c r="I15" s="102" t="e">
        <f t="shared" si="0"/>
        <v>#DIV/0!</v>
      </c>
      <c r="J15" s="103" t="e">
        <f t="shared" si="1"/>
        <v>#DIV/0!</v>
      </c>
      <c r="K15" s="296" t="str">
        <f>IF('Site Description'!$B$34&gt;0,'Data Analysis'!I17,"NO TRANSECT")</f>
        <v>NO TRANSECT</v>
      </c>
      <c r="L15" s="297" t="str">
        <f>IF('Site Description'!$C$34&gt;0,'Data Analysis'!P17,"NO TRANSECT")</f>
        <v>NO TRANSECT</v>
      </c>
      <c r="M15" s="297" t="str">
        <f>IF('Site Description'!$D$34&gt;0,'Data Analysis'!W17,"NO TRANSECT")</f>
        <v>NO TRANSECT</v>
      </c>
      <c r="N15" s="297" t="str">
        <f>IF('Site Description'!$E$34&gt;0,'Data Analysis'!AD17,"NO TRANSECT")</f>
        <v>NO TRANSECT</v>
      </c>
      <c r="O15" s="297" t="str">
        <f>IF('Site Description'!$F$34&gt;0,'Data Analysis'!AK17,"NO TRANSECT")</f>
        <v>NO TRANSECT</v>
      </c>
      <c r="P15" s="297" t="str">
        <f>IF('Site Description'!$G$34&gt;0,'Data Analysis'!AR17,"NO TRANSECT")</f>
        <v>NO TRANSECT</v>
      </c>
      <c r="Q15" s="102" t="e">
        <f t="shared" si="2"/>
        <v>#DIV/0!</v>
      </c>
      <c r="R15" s="103" t="e">
        <f t="shared" si="3"/>
        <v>#DIV/0!</v>
      </c>
    </row>
    <row r="16" spans="1:18" ht="15.75" thickBot="1">
      <c r="A16" s="48" t="str">
        <f>'Calcification Rates'!A23</f>
        <v>CON</v>
      </c>
      <c r="B16" s="96" t="str">
        <f>VLOOKUP(A16,'Glossary of Codes'!A:B,2,FALSE)</f>
        <v>Colpophyllia natans</v>
      </c>
      <c r="C16" s="296" t="str">
        <f>IF('Site Description'!$B$34&gt;0,'Data Analysis'!E18,"NO TRANSECT")</f>
        <v>NO TRANSECT</v>
      </c>
      <c r="D16" s="297" t="str">
        <f>IF('Site Description'!$C$34&gt;0,'Data Analysis'!L18,"NO TRANSECT")</f>
        <v>NO TRANSECT</v>
      </c>
      <c r="E16" s="297" t="str">
        <f>IF('Site Description'!$D$34&gt;0,'Data Analysis'!S18,"NO TRANSECT")</f>
        <v>NO TRANSECT</v>
      </c>
      <c r="F16" s="297" t="str">
        <f>IF('Site Description'!$E$34&gt;0,'Data Analysis'!Z18,"NO TRANSECT")</f>
        <v>NO TRANSECT</v>
      </c>
      <c r="G16" s="297" t="str">
        <f>IF('Site Description'!$F$34&gt;0,'Data Analysis'!AG18,"NO TRANSECT")</f>
        <v>NO TRANSECT</v>
      </c>
      <c r="H16" s="297" t="str">
        <f>IF('Site Description'!$G$34&gt;0,'Data Analysis'!AN18,"NO TRANSECT")</f>
        <v>NO TRANSECT</v>
      </c>
      <c r="I16" s="102" t="e">
        <f t="shared" si="0"/>
        <v>#DIV/0!</v>
      </c>
      <c r="J16" s="103" t="e">
        <f t="shared" si="1"/>
        <v>#DIV/0!</v>
      </c>
      <c r="K16" s="296" t="str">
        <f>IF('Site Description'!$B$34&gt;0,'Data Analysis'!I18,"NO TRANSECT")</f>
        <v>NO TRANSECT</v>
      </c>
      <c r="L16" s="297" t="str">
        <f>IF('Site Description'!$C$34&gt;0,'Data Analysis'!P18,"NO TRANSECT")</f>
        <v>NO TRANSECT</v>
      </c>
      <c r="M16" s="297" t="str">
        <f>IF('Site Description'!$D$34&gt;0,'Data Analysis'!W18,"NO TRANSECT")</f>
        <v>NO TRANSECT</v>
      </c>
      <c r="N16" s="297" t="str">
        <f>IF('Site Description'!$E$34&gt;0,'Data Analysis'!AD18,"NO TRANSECT")</f>
        <v>NO TRANSECT</v>
      </c>
      <c r="O16" s="297" t="str">
        <f>IF('Site Description'!$F$34&gt;0,'Data Analysis'!AK18,"NO TRANSECT")</f>
        <v>NO TRANSECT</v>
      </c>
      <c r="P16" s="297" t="str">
        <f>IF('Site Description'!$G$34&gt;0,'Data Analysis'!AR18,"NO TRANSECT")</f>
        <v>NO TRANSECT</v>
      </c>
      <c r="Q16" s="102" t="e">
        <f t="shared" si="2"/>
        <v>#DIV/0!</v>
      </c>
      <c r="R16" s="103" t="e">
        <f t="shared" si="3"/>
        <v>#DIV/0!</v>
      </c>
    </row>
    <row r="17" spans="1:18" ht="15.75" thickBot="1">
      <c r="A17" s="48" t="str">
        <f>'Calcification Rates'!A24</f>
        <v>CY</v>
      </c>
      <c r="B17" s="158" t="str">
        <f>VLOOKUP(A17,'Glossary of Codes'!A:B,2,FALSE)</f>
        <v>Cyanobacteria</v>
      </c>
      <c r="C17" s="296" t="str">
        <f>IF('Site Description'!$B$34&gt;0,'Data Analysis'!E19,"NO TRANSECT")</f>
        <v>NO TRANSECT</v>
      </c>
      <c r="D17" s="297" t="str">
        <f>IF('Site Description'!$C$34&gt;0,'Data Analysis'!L19,"NO TRANSECT")</f>
        <v>NO TRANSECT</v>
      </c>
      <c r="E17" s="297" t="str">
        <f>IF('Site Description'!$D$34&gt;0,'Data Analysis'!S19,"NO TRANSECT")</f>
        <v>NO TRANSECT</v>
      </c>
      <c r="F17" s="297" t="str">
        <f>IF('Site Description'!$E$34&gt;0,'Data Analysis'!Z19,"NO TRANSECT")</f>
        <v>NO TRANSECT</v>
      </c>
      <c r="G17" s="297" t="str">
        <f>IF('Site Description'!$F$34&gt;0,'Data Analysis'!AG19,"NO TRANSECT")</f>
        <v>NO TRANSECT</v>
      </c>
      <c r="H17" s="297" t="str">
        <f>IF('Site Description'!$G$34&gt;0,'Data Analysis'!AN19,"NO TRANSECT")</f>
        <v>NO TRANSECT</v>
      </c>
      <c r="I17" s="102" t="e">
        <f t="shared" si="0"/>
        <v>#DIV/0!</v>
      </c>
      <c r="J17" s="103" t="e">
        <f t="shared" si="1"/>
        <v>#DIV/0!</v>
      </c>
      <c r="K17" s="296" t="str">
        <f>IF('Site Description'!$B$34&gt;0,'Data Analysis'!I19,"NO TRANSECT")</f>
        <v>NO TRANSECT</v>
      </c>
      <c r="L17" s="297" t="str">
        <f>IF('Site Description'!$C$34&gt;0,'Data Analysis'!P19,"NO TRANSECT")</f>
        <v>NO TRANSECT</v>
      </c>
      <c r="M17" s="297" t="str">
        <f>IF('Site Description'!$D$34&gt;0,'Data Analysis'!W19,"NO TRANSECT")</f>
        <v>NO TRANSECT</v>
      </c>
      <c r="N17" s="297" t="str">
        <f>IF('Site Description'!$E$34&gt;0,'Data Analysis'!AD19,"NO TRANSECT")</f>
        <v>NO TRANSECT</v>
      </c>
      <c r="O17" s="297" t="str">
        <f>IF('Site Description'!$F$34&gt;0,'Data Analysis'!AK19,"NO TRANSECT")</f>
        <v>NO TRANSECT</v>
      </c>
      <c r="P17" s="297" t="str">
        <f>IF('Site Description'!$G$34&gt;0,'Data Analysis'!AR19,"NO TRANSECT")</f>
        <v>NO TRANSECT</v>
      </c>
      <c r="Q17" s="102" t="e">
        <f t="shared" si="2"/>
        <v>#DIV/0!</v>
      </c>
      <c r="R17" s="103" t="e">
        <f t="shared" si="3"/>
        <v>#DIV/0!</v>
      </c>
    </row>
    <row r="18" spans="1:18" ht="15.75" thickBot="1">
      <c r="A18" s="48" t="str">
        <f>'Calcification Rates'!A25</f>
        <v>DC</v>
      </c>
      <c r="B18" s="158" t="str">
        <f>VLOOKUP(A18,'Glossary of Codes'!A:B,2,FALSE)</f>
        <v>Dead Coral</v>
      </c>
      <c r="C18" s="296" t="str">
        <f>IF('Site Description'!$B$34&gt;0,'Data Analysis'!E20,"NO TRANSECT")</f>
        <v>NO TRANSECT</v>
      </c>
      <c r="D18" s="297" t="str">
        <f>IF('Site Description'!$C$34&gt;0,'Data Analysis'!L20,"NO TRANSECT")</f>
        <v>NO TRANSECT</v>
      </c>
      <c r="E18" s="297" t="str">
        <f>IF('Site Description'!$D$34&gt;0,'Data Analysis'!S20,"NO TRANSECT")</f>
        <v>NO TRANSECT</v>
      </c>
      <c r="F18" s="297" t="str">
        <f>IF('Site Description'!$E$34&gt;0,'Data Analysis'!Z20,"NO TRANSECT")</f>
        <v>NO TRANSECT</v>
      </c>
      <c r="G18" s="297" t="str">
        <f>IF('Site Description'!$F$34&gt;0,'Data Analysis'!AG20,"NO TRANSECT")</f>
        <v>NO TRANSECT</v>
      </c>
      <c r="H18" s="297" t="str">
        <f>IF('Site Description'!$G$34&gt;0,'Data Analysis'!AN20,"NO TRANSECT")</f>
        <v>NO TRANSECT</v>
      </c>
      <c r="I18" s="102" t="e">
        <f t="shared" si="0"/>
        <v>#DIV/0!</v>
      </c>
      <c r="J18" s="103" t="e">
        <f t="shared" si="1"/>
        <v>#DIV/0!</v>
      </c>
      <c r="K18" s="296" t="str">
        <f>IF('Site Description'!$B$34&gt;0,'Data Analysis'!I20,"NO TRANSECT")</f>
        <v>NO TRANSECT</v>
      </c>
      <c r="L18" s="297" t="str">
        <f>IF('Site Description'!$C$34&gt;0,'Data Analysis'!P20,"NO TRANSECT")</f>
        <v>NO TRANSECT</v>
      </c>
      <c r="M18" s="297" t="str">
        <f>IF('Site Description'!$D$34&gt;0,'Data Analysis'!W20,"NO TRANSECT")</f>
        <v>NO TRANSECT</v>
      </c>
      <c r="N18" s="297" t="str">
        <f>IF('Site Description'!$E$34&gt;0,'Data Analysis'!AD20,"NO TRANSECT")</f>
        <v>NO TRANSECT</v>
      </c>
      <c r="O18" s="297" t="str">
        <f>IF('Site Description'!$F$34&gt;0,'Data Analysis'!AK20,"NO TRANSECT")</f>
        <v>NO TRANSECT</v>
      </c>
      <c r="P18" s="297" t="str">
        <f>IF('Site Description'!$G$34&gt;0,'Data Analysis'!AR20,"NO TRANSECT")</f>
        <v>NO TRANSECT</v>
      </c>
      <c r="Q18" s="102" t="e">
        <f t="shared" si="2"/>
        <v>#DIV/0!</v>
      </c>
      <c r="R18" s="103" t="e">
        <f t="shared" si="3"/>
        <v>#DIV/0!</v>
      </c>
    </row>
    <row r="19" spans="1:18" ht="15.75" thickBot="1">
      <c r="A19" s="48" t="str">
        <f>'Calcification Rates'!A26</f>
        <v>DCS</v>
      </c>
      <c r="B19" s="96" t="str">
        <f>VLOOKUP(A19,'Glossary of Codes'!A:B,2,FALSE)</f>
        <v>Dichoenia stokesii</v>
      </c>
      <c r="C19" s="296" t="str">
        <f>IF('Site Description'!$B$34&gt;0,'Data Analysis'!E21,"NO TRANSECT")</f>
        <v>NO TRANSECT</v>
      </c>
      <c r="D19" s="297" t="str">
        <f>IF('Site Description'!$C$34&gt;0,'Data Analysis'!L21,"NO TRANSECT")</f>
        <v>NO TRANSECT</v>
      </c>
      <c r="E19" s="297" t="str">
        <f>IF('Site Description'!$D$34&gt;0,'Data Analysis'!S21,"NO TRANSECT")</f>
        <v>NO TRANSECT</v>
      </c>
      <c r="F19" s="297" t="str">
        <f>IF('Site Description'!$E$34&gt;0,'Data Analysis'!Z21,"NO TRANSECT")</f>
        <v>NO TRANSECT</v>
      </c>
      <c r="G19" s="297" t="str">
        <f>IF('Site Description'!$F$34&gt;0,'Data Analysis'!AG21,"NO TRANSECT")</f>
        <v>NO TRANSECT</v>
      </c>
      <c r="H19" s="297" t="str">
        <f>IF('Site Description'!$G$34&gt;0,'Data Analysis'!AN21,"NO TRANSECT")</f>
        <v>NO TRANSECT</v>
      </c>
      <c r="I19" s="102" t="e">
        <f t="shared" si="0"/>
        <v>#DIV/0!</v>
      </c>
      <c r="J19" s="103" t="e">
        <f t="shared" si="1"/>
        <v>#DIV/0!</v>
      </c>
      <c r="K19" s="296" t="str">
        <f>IF('Site Description'!$B$34&gt;0,'Data Analysis'!I21,"NO TRANSECT")</f>
        <v>NO TRANSECT</v>
      </c>
      <c r="L19" s="297" t="str">
        <f>IF('Site Description'!$C$34&gt;0,'Data Analysis'!P21,"NO TRANSECT")</f>
        <v>NO TRANSECT</v>
      </c>
      <c r="M19" s="297" t="str">
        <f>IF('Site Description'!$D$34&gt;0,'Data Analysis'!W21,"NO TRANSECT")</f>
        <v>NO TRANSECT</v>
      </c>
      <c r="N19" s="297" t="str">
        <f>IF('Site Description'!$E$34&gt;0,'Data Analysis'!AD21,"NO TRANSECT")</f>
        <v>NO TRANSECT</v>
      </c>
      <c r="O19" s="297" t="str">
        <f>IF('Site Description'!$F$34&gt;0,'Data Analysis'!AK21,"NO TRANSECT")</f>
        <v>NO TRANSECT</v>
      </c>
      <c r="P19" s="297" t="str">
        <f>IF('Site Description'!$G$34&gt;0,'Data Analysis'!AR21,"NO TRANSECT")</f>
        <v>NO TRANSECT</v>
      </c>
      <c r="Q19" s="102" t="e">
        <f t="shared" si="2"/>
        <v>#DIV/0!</v>
      </c>
      <c r="R19" s="103" t="e">
        <f t="shared" si="3"/>
        <v>#DIV/0!</v>
      </c>
    </row>
    <row r="20" spans="1:18" ht="15.75" thickBot="1">
      <c r="A20" s="48" t="str">
        <f>'Calcification Rates'!A27</f>
        <v>DI</v>
      </c>
      <c r="B20" s="96" t="str">
        <f>VLOOKUP(A20,'Glossary of Codes'!A:B,2,FALSE)</f>
        <v>Diploria spp.</v>
      </c>
      <c r="C20" s="296" t="str">
        <f>IF('Site Description'!$B$34&gt;0,'Data Analysis'!E22,"NO TRANSECT")</f>
        <v>NO TRANSECT</v>
      </c>
      <c r="D20" s="297" t="str">
        <f>IF('Site Description'!$C$34&gt;0,'Data Analysis'!L22,"NO TRANSECT")</f>
        <v>NO TRANSECT</v>
      </c>
      <c r="E20" s="297" t="str">
        <f>IF('Site Description'!$D$34&gt;0,'Data Analysis'!S22,"NO TRANSECT")</f>
        <v>NO TRANSECT</v>
      </c>
      <c r="F20" s="297" t="str">
        <f>IF('Site Description'!$E$34&gt;0,'Data Analysis'!Z22,"NO TRANSECT")</f>
        <v>NO TRANSECT</v>
      </c>
      <c r="G20" s="297" t="str">
        <f>IF('Site Description'!$F$34&gt;0,'Data Analysis'!AG22,"NO TRANSECT")</f>
        <v>NO TRANSECT</v>
      </c>
      <c r="H20" s="297" t="str">
        <f>IF('Site Description'!$G$34&gt;0,'Data Analysis'!AN22,"NO TRANSECT")</f>
        <v>NO TRANSECT</v>
      </c>
      <c r="I20" s="102" t="e">
        <f t="shared" si="0"/>
        <v>#DIV/0!</v>
      </c>
      <c r="J20" s="103" t="e">
        <f t="shared" si="1"/>
        <v>#DIV/0!</v>
      </c>
      <c r="K20" s="296" t="str">
        <f>IF('Site Description'!$B$34&gt;0,'Data Analysis'!I22,"NO TRANSECT")</f>
        <v>NO TRANSECT</v>
      </c>
      <c r="L20" s="297" t="str">
        <f>IF('Site Description'!$C$34&gt;0,'Data Analysis'!P22,"NO TRANSECT")</f>
        <v>NO TRANSECT</v>
      </c>
      <c r="M20" s="297" t="str">
        <f>IF('Site Description'!$D$34&gt;0,'Data Analysis'!W22,"NO TRANSECT")</f>
        <v>NO TRANSECT</v>
      </c>
      <c r="N20" s="297" t="str">
        <f>IF('Site Description'!$E$34&gt;0,'Data Analysis'!AD22,"NO TRANSECT")</f>
        <v>NO TRANSECT</v>
      </c>
      <c r="O20" s="297" t="str">
        <f>IF('Site Description'!$F$34&gt;0,'Data Analysis'!AK22,"NO TRANSECT")</f>
        <v>NO TRANSECT</v>
      </c>
      <c r="P20" s="297" t="str">
        <f>IF('Site Description'!$G$34&gt;0,'Data Analysis'!AR22,"NO TRANSECT")</f>
        <v>NO TRANSECT</v>
      </c>
      <c r="Q20" s="102" t="e">
        <f t="shared" si="2"/>
        <v>#DIV/0!</v>
      </c>
      <c r="R20" s="103" t="e">
        <f t="shared" si="3"/>
        <v>#DIV/0!</v>
      </c>
    </row>
    <row r="21" spans="1:18" ht="15.75" thickBot="1">
      <c r="A21" s="48" t="str">
        <f>'Calcification Rates'!A28</f>
        <v>DIC</v>
      </c>
      <c r="B21" s="96" t="str">
        <f>VLOOKUP(A21,'Glossary of Codes'!A:B,2,FALSE)</f>
        <v>Diploria clivosa</v>
      </c>
      <c r="C21" s="296" t="str">
        <f>IF('Site Description'!$B$34&gt;0,'Data Analysis'!E23,"NO TRANSECT")</f>
        <v>NO TRANSECT</v>
      </c>
      <c r="D21" s="297" t="str">
        <f>IF('Site Description'!$C$34&gt;0,'Data Analysis'!L23,"NO TRANSECT")</f>
        <v>NO TRANSECT</v>
      </c>
      <c r="E21" s="297" t="str">
        <f>IF('Site Description'!$D$34&gt;0,'Data Analysis'!S23,"NO TRANSECT")</f>
        <v>NO TRANSECT</v>
      </c>
      <c r="F21" s="297" t="str">
        <f>IF('Site Description'!$E$34&gt;0,'Data Analysis'!Z23,"NO TRANSECT")</f>
        <v>NO TRANSECT</v>
      </c>
      <c r="G21" s="297" t="str">
        <f>IF('Site Description'!$F$34&gt;0,'Data Analysis'!AG23,"NO TRANSECT")</f>
        <v>NO TRANSECT</v>
      </c>
      <c r="H21" s="297" t="str">
        <f>IF('Site Description'!$G$34&gt;0,'Data Analysis'!AN23,"NO TRANSECT")</f>
        <v>NO TRANSECT</v>
      </c>
      <c r="I21" s="102" t="e">
        <f t="shared" si="0"/>
        <v>#DIV/0!</v>
      </c>
      <c r="J21" s="103" t="e">
        <f t="shared" si="1"/>
        <v>#DIV/0!</v>
      </c>
      <c r="K21" s="296" t="str">
        <f>IF('Site Description'!$B$34&gt;0,'Data Analysis'!I23,"NO TRANSECT")</f>
        <v>NO TRANSECT</v>
      </c>
      <c r="L21" s="297" t="str">
        <f>IF('Site Description'!$C$34&gt;0,'Data Analysis'!P23,"NO TRANSECT")</f>
        <v>NO TRANSECT</v>
      </c>
      <c r="M21" s="297" t="str">
        <f>IF('Site Description'!$D$34&gt;0,'Data Analysis'!W23,"NO TRANSECT")</f>
        <v>NO TRANSECT</v>
      </c>
      <c r="N21" s="297" t="str">
        <f>IF('Site Description'!$E$34&gt;0,'Data Analysis'!AD23,"NO TRANSECT")</f>
        <v>NO TRANSECT</v>
      </c>
      <c r="O21" s="297" t="str">
        <f>IF('Site Description'!$F$34&gt;0,'Data Analysis'!AK23,"NO TRANSECT")</f>
        <v>NO TRANSECT</v>
      </c>
      <c r="P21" s="297" t="str">
        <f>IF('Site Description'!$G$34&gt;0,'Data Analysis'!AR23,"NO TRANSECT")</f>
        <v>NO TRANSECT</v>
      </c>
      <c r="Q21" s="102" t="e">
        <f t="shared" si="2"/>
        <v>#DIV/0!</v>
      </c>
      <c r="R21" s="103" t="e">
        <f t="shared" si="3"/>
        <v>#DIV/0!</v>
      </c>
    </row>
    <row r="22" spans="1:18" ht="15.75" thickBot="1">
      <c r="A22" s="48" t="str">
        <f>'Calcification Rates'!A29</f>
        <v>DIL</v>
      </c>
      <c r="B22" s="96" t="str">
        <f>VLOOKUP(A22,'Glossary of Codes'!A:B,2,FALSE)</f>
        <v>Diploria labyrinthiformis</v>
      </c>
      <c r="C22" s="296" t="str">
        <f>IF('Site Description'!$B$34&gt;0,'Data Analysis'!E24,"NO TRANSECT")</f>
        <v>NO TRANSECT</v>
      </c>
      <c r="D22" s="297" t="str">
        <f>IF('Site Description'!$C$34&gt;0,'Data Analysis'!L24,"NO TRANSECT")</f>
        <v>NO TRANSECT</v>
      </c>
      <c r="E22" s="297" t="str">
        <f>IF('Site Description'!$D$34&gt;0,'Data Analysis'!S24,"NO TRANSECT")</f>
        <v>NO TRANSECT</v>
      </c>
      <c r="F22" s="297" t="str">
        <f>IF('Site Description'!$E$34&gt;0,'Data Analysis'!Z24,"NO TRANSECT")</f>
        <v>NO TRANSECT</v>
      </c>
      <c r="G22" s="297" t="str">
        <f>IF('Site Description'!$F$34&gt;0,'Data Analysis'!AG24,"NO TRANSECT")</f>
        <v>NO TRANSECT</v>
      </c>
      <c r="H22" s="297" t="str">
        <f>IF('Site Description'!$G$34&gt;0,'Data Analysis'!AN24,"NO TRANSECT")</f>
        <v>NO TRANSECT</v>
      </c>
      <c r="I22" s="102" t="e">
        <f t="shared" si="0"/>
        <v>#DIV/0!</v>
      </c>
      <c r="J22" s="103" t="e">
        <f t="shared" si="1"/>
        <v>#DIV/0!</v>
      </c>
      <c r="K22" s="296" t="str">
        <f>IF('Site Description'!$B$34&gt;0,'Data Analysis'!I24,"NO TRANSECT")</f>
        <v>NO TRANSECT</v>
      </c>
      <c r="L22" s="297" t="str">
        <f>IF('Site Description'!$C$34&gt;0,'Data Analysis'!P24,"NO TRANSECT")</f>
        <v>NO TRANSECT</v>
      </c>
      <c r="M22" s="297" t="str">
        <f>IF('Site Description'!$D$34&gt;0,'Data Analysis'!W24,"NO TRANSECT")</f>
        <v>NO TRANSECT</v>
      </c>
      <c r="N22" s="297" t="str">
        <f>IF('Site Description'!$E$34&gt;0,'Data Analysis'!AD24,"NO TRANSECT")</f>
        <v>NO TRANSECT</v>
      </c>
      <c r="O22" s="297" t="str">
        <f>IF('Site Description'!$F$34&gt;0,'Data Analysis'!AK24,"NO TRANSECT")</f>
        <v>NO TRANSECT</v>
      </c>
      <c r="P22" s="297" t="str">
        <f>IF('Site Description'!$G$34&gt;0,'Data Analysis'!AR24,"NO TRANSECT")</f>
        <v>NO TRANSECT</v>
      </c>
      <c r="Q22" s="102" t="e">
        <f t="shared" si="2"/>
        <v>#DIV/0!</v>
      </c>
      <c r="R22" s="103" t="e">
        <f t="shared" si="3"/>
        <v>#DIV/0!</v>
      </c>
    </row>
    <row r="23" spans="1:18" ht="15.75" thickBot="1">
      <c r="A23" s="48" t="str">
        <f>'Calcification Rates'!A30</f>
        <v>DIS</v>
      </c>
      <c r="B23" s="96" t="str">
        <f>VLOOKUP(A23,'Glossary of Codes'!A:B,2,FALSE)</f>
        <v>Diploria strigosa</v>
      </c>
      <c r="C23" s="296" t="str">
        <f>IF('Site Description'!$B$34&gt;0,'Data Analysis'!E25,"NO TRANSECT")</f>
        <v>NO TRANSECT</v>
      </c>
      <c r="D23" s="297" t="str">
        <f>IF('Site Description'!$C$34&gt;0,'Data Analysis'!L25,"NO TRANSECT")</f>
        <v>NO TRANSECT</v>
      </c>
      <c r="E23" s="297" t="str">
        <f>IF('Site Description'!$D$34&gt;0,'Data Analysis'!S25,"NO TRANSECT")</f>
        <v>NO TRANSECT</v>
      </c>
      <c r="F23" s="297" t="str">
        <f>IF('Site Description'!$E$34&gt;0,'Data Analysis'!Z25,"NO TRANSECT")</f>
        <v>NO TRANSECT</v>
      </c>
      <c r="G23" s="297" t="str">
        <f>IF('Site Description'!$F$34&gt;0,'Data Analysis'!AG25,"NO TRANSECT")</f>
        <v>NO TRANSECT</v>
      </c>
      <c r="H23" s="297" t="str">
        <f>IF('Site Description'!$G$34&gt;0,'Data Analysis'!AN25,"NO TRANSECT")</f>
        <v>NO TRANSECT</v>
      </c>
      <c r="I23" s="102" t="e">
        <f t="shared" si="0"/>
        <v>#DIV/0!</v>
      </c>
      <c r="J23" s="103" t="e">
        <f t="shared" si="1"/>
        <v>#DIV/0!</v>
      </c>
      <c r="K23" s="296" t="str">
        <f>IF('Site Description'!$B$34&gt;0,'Data Analysis'!I25,"NO TRANSECT")</f>
        <v>NO TRANSECT</v>
      </c>
      <c r="L23" s="297" t="str">
        <f>IF('Site Description'!$C$34&gt;0,'Data Analysis'!P25,"NO TRANSECT")</f>
        <v>NO TRANSECT</v>
      </c>
      <c r="M23" s="297" t="str">
        <f>IF('Site Description'!$D$34&gt;0,'Data Analysis'!W25,"NO TRANSECT")</f>
        <v>NO TRANSECT</v>
      </c>
      <c r="N23" s="297" t="str">
        <f>IF('Site Description'!$E$34&gt;0,'Data Analysis'!AD25,"NO TRANSECT")</f>
        <v>NO TRANSECT</v>
      </c>
      <c r="O23" s="297" t="str">
        <f>IF('Site Description'!$F$34&gt;0,'Data Analysis'!AK25,"NO TRANSECT")</f>
        <v>NO TRANSECT</v>
      </c>
      <c r="P23" s="297" t="str">
        <f>IF('Site Description'!$G$34&gt;0,'Data Analysis'!AR25,"NO TRANSECT")</f>
        <v>NO TRANSECT</v>
      </c>
      <c r="Q23" s="102" t="e">
        <f t="shared" si="2"/>
        <v>#DIV/0!</v>
      </c>
      <c r="R23" s="103" t="e">
        <f t="shared" si="3"/>
        <v>#DIV/0!</v>
      </c>
    </row>
    <row r="24" spans="1:18" ht="15.75" thickBot="1">
      <c r="A24" s="48" t="str">
        <f>'Calcification Rates'!A31</f>
        <v>DNC</v>
      </c>
      <c r="B24" s="96" t="str">
        <f>VLOOKUP(A24,'Glossary of Codes'!A:B,2,FALSE)</f>
        <v>Dendrogyra cylindrus</v>
      </c>
      <c r="C24" s="296" t="str">
        <f>IF('Site Description'!$B$34&gt;0,'Data Analysis'!E26,"NO TRANSECT")</f>
        <v>NO TRANSECT</v>
      </c>
      <c r="D24" s="297" t="str">
        <f>IF('Site Description'!$C$34&gt;0,'Data Analysis'!L26,"NO TRANSECT")</f>
        <v>NO TRANSECT</v>
      </c>
      <c r="E24" s="297" t="str">
        <f>IF('Site Description'!$D$34&gt;0,'Data Analysis'!S26,"NO TRANSECT")</f>
        <v>NO TRANSECT</v>
      </c>
      <c r="F24" s="297" t="str">
        <f>IF('Site Description'!$E$34&gt;0,'Data Analysis'!Z26,"NO TRANSECT")</f>
        <v>NO TRANSECT</v>
      </c>
      <c r="G24" s="297" t="str">
        <f>IF('Site Description'!$F$34&gt;0,'Data Analysis'!AG26,"NO TRANSECT")</f>
        <v>NO TRANSECT</v>
      </c>
      <c r="H24" s="297" t="str">
        <f>IF('Site Description'!$G$34&gt;0,'Data Analysis'!AN26,"NO TRANSECT")</f>
        <v>NO TRANSECT</v>
      </c>
      <c r="I24" s="102" t="e">
        <f t="shared" si="0"/>
        <v>#DIV/0!</v>
      </c>
      <c r="J24" s="103" t="e">
        <f t="shared" si="1"/>
        <v>#DIV/0!</v>
      </c>
      <c r="K24" s="296" t="str">
        <f>IF('Site Description'!$B$34&gt;0,'Data Analysis'!I26,"NO TRANSECT")</f>
        <v>NO TRANSECT</v>
      </c>
      <c r="L24" s="297" t="str">
        <f>IF('Site Description'!$C$34&gt;0,'Data Analysis'!P26,"NO TRANSECT")</f>
        <v>NO TRANSECT</v>
      </c>
      <c r="M24" s="297" t="str">
        <f>IF('Site Description'!$D$34&gt;0,'Data Analysis'!W26,"NO TRANSECT")</f>
        <v>NO TRANSECT</v>
      </c>
      <c r="N24" s="297" t="str">
        <f>IF('Site Description'!$E$34&gt;0,'Data Analysis'!AD26,"NO TRANSECT")</f>
        <v>NO TRANSECT</v>
      </c>
      <c r="O24" s="297" t="str">
        <f>IF('Site Description'!$F$34&gt;0,'Data Analysis'!AK26,"NO TRANSECT")</f>
        <v>NO TRANSECT</v>
      </c>
      <c r="P24" s="297" t="str">
        <f>IF('Site Description'!$G$34&gt;0,'Data Analysis'!AR26,"NO TRANSECT")</f>
        <v>NO TRANSECT</v>
      </c>
      <c r="Q24" s="102" t="e">
        <f t="shared" si="2"/>
        <v>#DIV/0!</v>
      </c>
      <c r="R24" s="103" t="e">
        <f t="shared" si="3"/>
        <v>#DIV/0!</v>
      </c>
    </row>
    <row r="25" spans="1:18" ht="15.75" thickBot="1">
      <c r="A25" s="48" t="str">
        <f>'Calcification Rates'!A32</f>
        <v>EUF</v>
      </c>
      <c r="B25" s="96" t="str">
        <f>VLOOKUP(A25,'Glossary of Codes'!A:B,2,FALSE)</f>
        <v>Eusmilia fastigiata</v>
      </c>
      <c r="C25" s="296" t="str">
        <f>IF('Site Description'!$B$34&gt;0,'Data Analysis'!E27,"NO TRANSECT")</f>
        <v>NO TRANSECT</v>
      </c>
      <c r="D25" s="297" t="str">
        <f>IF('Site Description'!$C$34&gt;0,'Data Analysis'!L27,"NO TRANSECT")</f>
        <v>NO TRANSECT</v>
      </c>
      <c r="E25" s="297" t="str">
        <f>IF('Site Description'!$D$34&gt;0,'Data Analysis'!S27,"NO TRANSECT")</f>
        <v>NO TRANSECT</v>
      </c>
      <c r="F25" s="297" t="str">
        <f>IF('Site Description'!$E$34&gt;0,'Data Analysis'!Z27,"NO TRANSECT")</f>
        <v>NO TRANSECT</v>
      </c>
      <c r="G25" s="297" t="str">
        <f>IF('Site Description'!$F$34&gt;0,'Data Analysis'!AG27,"NO TRANSECT")</f>
        <v>NO TRANSECT</v>
      </c>
      <c r="H25" s="297" t="str">
        <f>IF('Site Description'!$G$34&gt;0,'Data Analysis'!AN27,"NO TRANSECT")</f>
        <v>NO TRANSECT</v>
      </c>
      <c r="I25" s="102" t="e">
        <f t="shared" si="0"/>
        <v>#DIV/0!</v>
      </c>
      <c r="J25" s="103" t="e">
        <f t="shared" si="1"/>
        <v>#DIV/0!</v>
      </c>
      <c r="K25" s="296" t="str">
        <f>IF('Site Description'!$B$34&gt;0,'Data Analysis'!I27,"NO TRANSECT")</f>
        <v>NO TRANSECT</v>
      </c>
      <c r="L25" s="297" t="str">
        <f>IF('Site Description'!$C$34&gt;0,'Data Analysis'!P27,"NO TRANSECT")</f>
        <v>NO TRANSECT</v>
      </c>
      <c r="M25" s="297" t="str">
        <f>IF('Site Description'!$D$34&gt;0,'Data Analysis'!W27,"NO TRANSECT")</f>
        <v>NO TRANSECT</v>
      </c>
      <c r="N25" s="297" t="str">
        <f>IF('Site Description'!$E$34&gt;0,'Data Analysis'!AD27,"NO TRANSECT")</f>
        <v>NO TRANSECT</v>
      </c>
      <c r="O25" s="297" t="str">
        <f>IF('Site Description'!$F$34&gt;0,'Data Analysis'!AK27,"NO TRANSECT")</f>
        <v>NO TRANSECT</v>
      </c>
      <c r="P25" s="297" t="str">
        <f>IF('Site Description'!$G$34&gt;0,'Data Analysis'!AR27,"NO TRANSECT")</f>
        <v>NO TRANSECT</v>
      </c>
      <c r="Q25" s="102" t="e">
        <f t="shared" si="2"/>
        <v>#DIV/0!</v>
      </c>
      <c r="R25" s="103" t="e">
        <f t="shared" si="3"/>
        <v>#DIV/0!</v>
      </c>
    </row>
    <row r="26" spans="1:18" ht="15.75" thickBot="1">
      <c r="A26" s="48" t="str">
        <f>'Calcification Rates'!A33</f>
        <v>FVF</v>
      </c>
      <c r="B26" s="96" t="str">
        <f>VLOOKUP(A26,'Glossary of Codes'!A:B,2,FALSE)</f>
        <v>Favia fragum</v>
      </c>
      <c r="C26" s="296" t="str">
        <f>IF('Site Description'!$B$34&gt;0,'Data Analysis'!E28,"NO TRANSECT")</f>
        <v>NO TRANSECT</v>
      </c>
      <c r="D26" s="297" t="str">
        <f>IF('Site Description'!$C$34&gt;0,'Data Analysis'!L28,"NO TRANSECT")</f>
        <v>NO TRANSECT</v>
      </c>
      <c r="E26" s="297" t="str">
        <f>IF('Site Description'!$D$34&gt;0,'Data Analysis'!S28,"NO TRANSECT")</f>
        <v>NO TRANSECT</v>
      </c>
      <c r="F26" s="297" t="str">
        <f>IF('Site Description'!$E$34&gt;0,'Data Analysis'!Z28,"NO TRANSECT")</f>
        <v>NO TRANSECT</v>
      </c>
      <c r="G26" s="297" t="str">
        <f>IF('Site Description'!$F$34&gt;0,'Data Analysis'!AG28,"NO TRANSECT")</f>
        <v>NO TRANSECT</v>
      </c>
      <c r="H26" s="297" t="str">
        <f>IF('Site Description'!$G$34&gt;0,'Data Analysis'!AN28,"NO TRANSECT")</f>
        <v>NO TRANSECT</v>
      </c>
      <c r="I26" s="102" t="e">
        <f t="shared" si="0"/>
        <v>#DIV/0!</v>
      </c>
      <c r="J26" s="103" t="e">
        <f t="shared" si="1"/>
        <v>#DIV/0!</v>
      </c>
      <c r="K26" s="296" t="str">
        <f>IF('Site Description'!$B$34&gt;0,'Data Analysis'!I28,"NO TRANSECT")</f>
        <v>NO TRANSECT</v>
      </c>
      <c r="L26" s="297" t="str">
        <f>IF('Site Description'!$C$34&gt;0,'Data Analysis'!P28,"NO TRANSECT")</f>
        <v>NO TRANSECT</v>
      </c>
      <c r="M26" s="297" t="str">
        <f>IF('Site Description'!$D$34&gt;0,'Data Analysis'!W28,"NO TRANSECT")</f>
        <v>NO TRANSECT</v>
      </c>
      <c r="N26" s="297" t="str">
        <f>IF('Site Description'!$E$34&gt;0,'Data Analysis'!AD28,"NO TRANSECT")</f>
        <v>NO TRANSECT</v>
      </c>
      <c r="O26" s="297" t="str">
        <f>IF('Site Description'!$F$34&gt;0,'Data Analysis'!AK28,"NO TRANSECT")</f>
        <v>NO TRANSECT</v>
      </c>
      <c r="P26" s="297" t="str">
        <f>IF('Site Description'!$G$34&gt;0,'Data Analysis'!AR28,"NO TRANSECT")</f>
        <v>NO TRANSECT</v>
      </c>
      <c r="Q26" s="102" t="e">
        <f t="shared" si="2"/>
        <v>#DIV/0!</v>
      </c>
      <c r="R26" s="103" t="e">
        <f t="shared" si="3"/>
        <v>#DIV/0!</v>
      </c>
    </row>
    <row r="27" spans="1:18" ht="15.75" thickBot="1">
      <c r="A27" s="48" t="str">
        <f>'Calcification Rates'!A34</f>
        <v>HA</v>
      </c>
      <c r="B27" s="96" t="str">
        <f>VLOOKUP(A27,'Glossary of Codes'!A:B,2,FALSE)</f>
        <v>Halimeda</v>
      </c>
      <c r="C27" s="296" t="str">
        <f>IF('Site Description'!$B$34&gt;0,'Data Analysis'!E29,"NO TRANSECT")</f>
        <v>NO TRANSECT</v>
      </c>
      <c r="D27" s="297" t="str">
        <f>IF('Site Description'!$C$34&gt;0,'Data Analysis'!L29,"NO TRANSECT")</f>
        <v>NO TRANSECT</v>
      </c>
      <c r="E27" s="297" t="str">
        <f>IF('Site Description'!$D$34&gt;0,'Data Analysis'!S29,"NO TRANSECT")</f>
        <v>NO TRANSECT</v>
      </c>
      <c r="F27" s="297" t="str">
        <f>IF('Site Description'!$E$34&gt;0,'Data Analysis'!Z29,"NO TRANSECT")</f>
        <v>NO TRANSECT</v>
      </c>
      <c r="G27" s="297" t="str">
        <f>IF('Site Description'!$F$34&gt;0,'Data Analysis'!AG29,"NO TRANSECT")</f>
        <v>NO TRANSECT</v>
      </c>
      <c r="H27" s="297" t="str">
        <f>IF('Site Description'!$G$34&gt;0,'Data Analysis'!AN29,"NO TRANSECT")</f>
        <v>NO TRANSECT</v>
      </c>
      <c r="I27" s="102" t="e">
        <f t="shared" si="0"/>
        <v>#DIV/0!</v>
      </c>
      <c r="J27" s="103" t="e">
        <f t="shared" si="1"/>
        <v>#DIV/0!</v>
      </c>
      <c r="K27" s="296" t="str">
        <f>IF('Site Description'!$B$34&gt;0,'Data Analysis'!I29,"NO TRANSECT")</f>
        <v>NO TRANSECT</v>
      </c>
      <c r="L27" s="297" t="str">
        <f>IF('Site Description'!$C$34&gt;0,'Data Analysis'!P29,"NO TRANSECT")</f>
        <v>NO TRANSECT</v>
      </c>
      <c r="M27" s="297" t="str">
        <f>IF('Site Description'!$D$34&gt;0,'Data Analysis'!W29,"NO TRANSECT")</f>
        <v>NO TRANSECT</v>
      </c>
      <c r="N27" s="297" t="str">
        <f>IF('Site Description'!$E$34&gt;0,'Data Analysis'!AD29,"NO TRANSECT")</f>
        <v>NO TRANSECT</v>
      </c>
      <c r="O27" s="297" t="str">
        <f>IF('Site Description'!$F$34&gt;0,'Data Analysis'!AK29,"NO TRANSECT")</f>
        <v>NO TRANSECT</v>
      </c>
      <c r="P27" s="297" t="str">
        <f>IF('Site Description'!$G$34&gt;0,'Data Analysis'!AR29,"NO TRANSECT")</f>
        <v>NO TRANSECT</v>
      </c>
      <c r="Q27" s="102" t="e">
        <f t="shared" si="2"/>
        <v>#DIV/0!</v>
      </c>
      <c r="R27" s="103" t="e">
        <f t="shared" si="3"/>
        <v>#DIV/0!</v>
      </c>
    </row>
    <row r="28" spans="1:18" ht="15.75" thickBot="1">
      <c r="A28" s="48" t="str">
        <f>'Calcification Rates'!A35</f>
        <v>HCB</v>
      </c>
      <c r="B28" s="158" t="str">
        <f>VLOOKUP(A28,'Glossary of Codes'!A:B,2,FALSE)</f>
        <v>Hard Coral (branching)</v>
      </c>
      <c r="C28" s="296" t="str">
        <f>IF('Site Description'!$B$34&gt;0,'Data Analysis'!E30,"NO TRANSECT")</f>
        <v>NO TRANSECT</v>
      </c>
      <c r="D28" s="297" t="str">
        <f>IF('Site Description'!$C$34&gt;0,'Data Analysis'!L30,"NO TRANSECT")</f>
        <v>NO TRANSECT</v>
      </c>
      <c r="E28" s="297" t="str">
        <f>IF('Site Description'!$D$34&gt;0,'Data Analysis'!S30,"NO TRANSECT")</f>
        <v>NO TRANSECT</v>
      </c>
      <c r="F28" s="297" t="str">
        <f>IF('Site Description'!$E$34&gt;0,'Data Analysis'!Z30,"NO TRANSECT")</f>
        <v>NO TRANSECT</v>
      </c>
      <c r="G28" s="297" t="str">
        <f>IF('Site Description'!$F$34&gt;0,'Data Analysis'!AG30,"NO TRANSECT")</f>
        <v>NO TRANSECT</v>
      </c>
      <c r="H28" s="297" t="str">
        <f>IF('Site Description'!$G$34&gt;0,'Data Analysis'!AN30,"NO TRANSECT")</f>
        <v>NO TRANSECT</v>
      </c>
      <c r="I28" s="102" t="e">
        <f t="shared" si="0"/>
        <v>#DIV/0!</v>
      </c>
      <c r="J28" s="103" t="e">
        <f t="shared" si="1"/>
        <v>#DIV/0!</v>
      </c>
      <c r="K28" s="296" t="str">
        <f>IF('Site Description'!$B$34&gt;0,'Data Analysis'!I30,"NO TRANSECT")</f>
        <v>NO TRANSECT</v>
      </c>
      <c r="L28" s="297" t="str">
        <f>IF('Site Description'!$C$34&gt;0,'Data Analysis'!P30,"NO TRANSECT")</f>
        <v>NO TRANSECT</v>
      </c>
      <c r="M28" s="297" t="str">
        <f>IF('Site Description'!$D$34&gt;0,'Data Analysis'!W30,"NO TRANSECT")</f>
        <v>NO TRANSECT</v>
      </c>
      <c r="N28" s="297" t="str">
        <f>IF('Site Description'!$E$34&gt;0,'Data Analysis'!AD30,"NO TRANSECT")</f>
        <v>NO TRANSECT</v>
      </c>
      <c r="O28" s="297" t="str">
        <f>IF('Site Description'!$F$34&gt;0,'Data Analysis'!AK30,"NO TRANSECT")</f>
        <v>NO TRANSECT</v>
      </c>
      <c r="P28" s="297" t="str">
        <f>IF('Site Description'!$G$34&gt;0,'Data Analysis'!AR30,"NO TRANSECT")</f>
        <v>NO TRANSECT</v>
      </c>
      <c r="Q28" s="102" t="e">
        <f t="shared" si="2"/>
        <v>#DIV/0!</v>
      </c>
      <c r="R28" s="103" t="e">
        <f t="shared" si="3"/>
        <v>#DIV/0!</v>
      </c>
    </row>
    <row r="29" spans="1:18" ht="15.75" thickBot="1">
      <c r="A29" s="48" t="str">
        <f>'Calcification Rates'!A36</f>
        <v>HCE</v>
      </c>
      <c r="B29" s="158" t="str">
        <f>VLOOKUP(A29,'Glossary of Codes'!A:B,2,FALSE)</f>
        <v>Hard Coral (encrusting)</v>
      </c>
      <c r="C29" s="296" t="str">
        <f>IF('Site Description'!$B$34&gt;0,'Data Analysis'!E31,"NO TRANSECT")</f>
        <v>NO TRANSECT</v>
      </c>
      <c r="D29" s="297" t="str">
        <f>IF('Site Description'!$C$34&gt;0,'Data Analysis'!L31,"NO TRANSECT")</f>
        <v>NO TRANSECT</v>
      </c>
      <c r="E29" s="297" t="str">
        <f>IF('Site Description'!$D$34&gt;0,'Data Analysis'!S31,"NO TRANSECT")</f>
        <v>NO TRANSECT</v>
      </c>
      <c r="F29" s="297" t="str">
        <f>IF('Site Description'!$E$34&gt;0,'Data Analysis'!Z31,"NO TRANSECT")</f>
        <v>NO TRANSECT</v>
      </c>
      <c r="G29" s="297" t="str">
        <f>IF('Site Description'!$F$34&gt;0,'Data Analysis'!AG31,"NO TRANSECT")</f>
        <v>NO TRANSECT</v>
      </c>
      <c r="H29" s="297" t="str">
        <f>IF('Site Description'!$G$34&gt;0,'Data Analysis'!AN31,"NO TRANSECT")</f>
        <v>NO TRANSECT</v>
      </c>
      <c r="I29" s="102" t="e">
        <f t="shared" si="0"/>
        <v>#DIV/0!</v>
      </c>
      <c r="J29" s="103" t="e">
        <f t="shared" si="1"/>
        <v>#DIV/0!</v>
      </c>
      <c r="K29" s="296" t="str">
        <f>IF('Site Description'!$B$34&gt;0,'Data Analysis'!I31,"NO TRANSECT")</f>
        <v>NO TRANSECT</v>
      </c>
      <c r="L29" s="297" t="str">
        <f>IF('Site Description'!$C$34&gt;0,'Data Analysis'!P31,"NO TRANSECT")</f>
        <v>NO TRANSECT</v>
      </c>
      <c r="M29" s="297" t="str">
        <f>IF('Site Description'!$D$34&gt;0,'Data Analysis'!W31,"NO TRANSECT")</f>
        <v>NO TRANSECT</v>
      </c>
      <c r="N29" s="297" t="str">
        <f>IF('Site Description'!$E$34&gt;0,'Data Analysis'!AD31,"NO TRANSECT")</f>
        <v>NO TRANSECT</v>
      </c>
      <c r="O29" s="297" t="str">
        <f>IF('Site Description'!$F$34&gt;0,'Data Analysis'!AK31,"NO TRANSECT")</f>
        <v>NO TRANSECT</v>
      </c>
      <c r="P29" s="297" t="str">
        <f>IF('Site Description'!$G$34&gt;0,'Data Analysis'!AR31,"NO TRANSECT")</f>
        <v>NO TRANSECT</v>
      </c>
      <c r="Q29" s="102" t="e">
        <f t="shared" si="2"/>
        <v>#DIV/0!</v>
      </c>
      <c r="R29" s="103" t="e">
        <f t="shared" si="3"/>
        <v>#DIV/0!</v>
      </c>
    </row>
    <row r="30" spans="1:18" ht="15.75" thickBot="1">
      <c r="A30" s="48" t="str">
        <f>'Calcification Rates'!A37</f>
        <v>HCM</v>
      </c>
      <c r="B30" s="158" t="str">
        <f>VLOOKUP(A30,'Glossary of Codes'!A:B,2,FALSE)</f>
        <v>Hard Coral (massive)</v>
      </c>
      <c r="C30" s="296" t="str">
        <f>IF('Site Description'!$B$34&gt;0,'Data Analysis'!E32,"NO TRANSECT")</f>
        <v>NO TRANSECT</v>
      </c>
      <c r="D30" s="297" t="str">
        <f>IF('Site Description'!$C$34&gt;0,'Data Analysis'!L32,"NO TRANSECT")</f>
        <v>NO TRANSECT</v>
      </c>
      <c r="E30" s="297" t="str">
        <f>IF('Site Description'!$D$34&gt;0,'Data Analysis'!S32,"NO TRANSECT")</f>
        <v>NO TRANSECT</v>
      </c>
      <c r="F30" s="297" t="str">
        <f>IF('Site Description'!$E$34&gt;0,'Data Analysis'!Z32,"NO TRANSECT")</f>
        <v>NO TRANSECT</v>
      </c>
      <c r="G30" s="297" t="str">
        <f>IF('Site Description'!$F$34&gt;0,'Data Analysis'!AG32,"NO TRANSECT")</f>
        <v>NO TRANSECT</v>
      </c>
      <c r="H30" s="297" t="str">
        <f>IF('Site Description'!$G$34&gt;0,'Data Analysis'!AN32,"NO TRANSECT")</f>
        <v>NO TRANSECT</v>
      </c>
      <c r="I30" s="102" t="e">
        <f t="shared" si="0"/>
        <v>#DIV/0!</v>
      </c>
      <c r="J30" s="103" t="e">
        <f t="shared" si="1"/>
        <v>#DIV/0!</v>
      </c>
      <c r="K30" s="296" t="str">
        <f>IF('Site Description'!$B$34&gt;0,'Data Analysis'!I32,"NO TRANSECT")</f>
        <v>NO TRANSECT</v>
      </c>
      <c r="L30" s="297" t="str">
        <f>IF('Site Description'!$C$34&gt;0,'Data Analysis'!P32,"NO TRANSECT")</f>
        <v>NO TRANSECT</v>
      </c>
      <c r="M30" s="297" t="str">
        <f>IF('Site Description'!$D$34&gt;0,'Data Analysis'!W32,"NO TRANSECT")</f>
        <v>NO TRANSECT</v>
      </c>
      <c r="N30" s="297" t="str">
        <f>IF('Site Description'!$E$34&gt;0,'Data Analysis'!AD32,"NO TRANSECT")</f>
        <v>NO TRANSECT</v>
      </c>
      <c r="O30" s="297" t="str">
        <f>IF('Site Description'!$F$34&gt;0,'Data Analysis'!AK32,"NO TRANSECT")</f>
        <v>NO TRANSECT</v>
      </c>
      <c r="P30" s="297" t="str">
        <f>IF('Site Description'!$G$34&gt;0,'Data Analysis'!AR32,"NO TRANSECT")</f>
        <v>NO TRANSECT</v>
      </c>
      <c r="Q30" s="102" t="e">
        <f t="shared" si="2"/>
        <v>#DIV/0!</v>
      </c>
      <c r="R30" s="103" t="e">
        <f t="shared" si="3"/>
        <v>#DIV/0!</v>
      </c>
    </row>
    <row r="31" spans="1:18" ht="15.75" thickBot="1">
      <c r="A31" s="48" t="str">
        <f>'Calcification Rates'!A38</f>
        <v>HCP</v>
      </c>
      <c r="B31" s="158" t="str">
        <f>VLOOKUP(A31,'Glossary of Codes'!A:B,2,FALSE)</f>
        <v>Hard Coral (platy/foliose)</v>
      </c>
      <c r="C31" s="296" t="str">
        <f>IF('Site Description'!$B$34&gt;0,'Data Analysis'!E33,"NO TRANSECT")</f>
        <v>NO TRANSECT</v>
      </c>
      <c r="D31" s="297" t="str">
        <f>IF('Site Description'!$C$34&gt;0,'Data Analysis'!L33,"NO TRANSECT")</f>
        <v>NO TRANSECT</v>
      </c>
      <c r="E31" s="297" t="str">
        <f>IF('Site Description'!$D$34&gt;0,'Data Analysis'!S33,"NO TRANSECT")</f>
        <v>NO TRANSECT</v>
      </c>
      <c r="F31" s="297" t="str">
        <f>IF('Site Description'!$E$34&gt;0,'Data Analysis'!Z33,"NO TRANSECT")</f>
        <v>NO TRANSECT</v>
      </c>
      <c r="G31" s="297" t="str">
        <f>IF('Site Description'!$F$34&gt;0,'Data Analysis'!AG33,"NO TRANSECT")</f>
        <v>NO TRANSECT</v>
      </c>
      <c r="H31" s="297" t="str">
        <f>IF('Site Description'!$G$34&gt;0,'Data Analysis'!AN33,"NO TRANSECT")</f>
        <v>NO TRANSECT</v>
      </c>
      <c r="I31" s="102" t="e">
        <f t="shared" si="0"/>
        <v>#DIV/0!</v>
      </c>
      <c r="J31" s="103" t="e">
        <f t="shared" si="1"/>
        <v>#DIV/0!</v>
      </c>
      <c r="K31" s="296" t="str">
        <f>IF('Site Description'!$B$34&gt;0,'Data Analysis'!I33,"NO TRANSECT")</f>
        <v>NO TRANSECT</v>
      </c>
      <c r="L31" s="297" t="str">
        <f>IF('Site Description'!$C$34&gt;0,'Data Analysis'!P33,"NO TRANSECT")</f>
        <v>NO TRANSECT</v>
      </c>
      <c r="M31" s="297" t="str">
        <f>IF('Site Description'!$D$34&gt;0,'Data Analysis'!W33,"NO TRANSECT")</f>
        <v>NO TRANSECT</v>
      </c>
      <c r="N31" s="297" t="str">
        <f>IF('Site Description'!$E$34&gt;0,'Data Analysis'!AD33,"NO TRANSECT")</f>
        <v>NO TRANSECT</v>
      </c>
      <c r="O31" s="297" t="str">
        <f>IF('Site Description'!$F$34&gt;0,'Data Analysis'!AK33,"NO TRANSECT")</f>
        <v>NO TRANSECT</v>
      </c>
      <c r="P31" s="297" t="str">
        <f>IF('Site Description'!$G$34&gt;0,'Data Analysis'!AR33,"NO TRANSECT")</f>
        <v>NO TRANSECT</v>
      </c>
      <c r="Q31" s="102" t="e">
        <f t="shared" si="2"/>
        <v>#DIV/0!</v>
      </c>
      <c r="R31" s="103" t="e">
        <f t="shared" si="3"/>
        <v>#DIV/0!</v>
      </c>
    </row>
    <row r="32" spans="1:18" ht="15.75" thickBot="1">
      <c r="A32" s="48" t="str">
        <f>'Calcification Rates'!A39</f>
        <v>ISR</v>
      </c>
      <c r="B32" s="96" t="str">
        <f>VLOOKUP(A32,'Glossary of Codes'!A:B,2,FALSE)</f>
        <v>Isophyllastrea rigida</v>
      </c>
      <c r="C32" s="296" t="str">
        <f>IF('Site Description'!$B$34&gt;0,'Data Analysis'!E34,"NO TRANSECT")</f>
        <v>NO TRANSECT</v>
      </c>
      <c r="D32" s="297" t="str">
        <f>IF('Site Description'!$C$34&gt;0,'Data Analysis'!L34,"NO TRANSECT")</f>
        <v>NO TRANSECT</v>
      </c>
      <c r="E32" s="297" t="str">
        <f>IF('Site Description'!$D$34&gt;0,'Data Analysis'!S34,"NO TRANSECT")</f>
        <v>NO TRANSECT</v>
      </c>
      <c r="F32" s="297" t="str">
        <f>IF('Site Description'!$E$34&gt;0,'Data Analysis'!Z34,"NO TRANSECT")</f>
        <v>NO TRANSECT</v>
      </c>
      <c r="G32" s="297" t="str">
        <f>IF('Site Description'!$F$34&gt;0,'Data Analysis'!AG34,"NO TRANSECT")</f>
        <v>NO TRANSECT</v>
      </c>
      <c r="H32" s="297" t="str">
        <f>IF('Site Description'!$G$34&gt;0,'Data Analysis'!AN34,"NO TRANSECT")</f>
        <v>NO TRANSECT</v>
      </c>
      <c r="I32" s="102" t="e">
        <f t="shared" si="0"/>
        <v>#DIV/0!</v>
      </c>
      <c r="J32" s="103" t="e">
        <f t="shared" si="1"/>
        <v>#DIV/0!</v>
      </c>
      <c r="K32" s="296" t="str">
        <f>IF('Site Description'!$B$34&gt;0,'Data Analysis'!I34,"NO TRANSECT")</f>
        <v>NO TRANSECT</v>
      </c>
      <c r="L32" s="297" t="str">
        <f>IF('Site Description'!$C$34&gt;0,'Data Analysis'!P34,"NO TRANSECT")</f>
        <v>NO TRANSECT</v>
      </c>
      <c r="M32" s="297" t="str">
        <f>IF('Site Description'!$D$34&gt;0,'Data Analysis'!W34,"NO TRANSECT")</f>
        <v>NO TRANSECT</v>
      </c>
      <c r="N32" s="297" t="str">
        <f>IF('Site Description'!$E$34&gt;0,'Data Analysis'!AD34,"NO TRANSECT")</f>
        <v>NO TRANSECT</v>
      </c>
      <c r="O32" s="297" t="str">
        <f>IF('Site Description'!$F$34&gt;0,'Data Analysis'!AK34,"NO TRANSECT")</f>
        <v>NO TRANSECT</v>
      </c>
      <c r="P32" s="297" t="str">
        <f>IF('Site Description'!$G$34&gt;0,'Data Analysis'!AR34,"NO TRANSECT")</f>
        <v>NO TRANSECT</v>
      </c>
      <c r="Q32" s="102" t="e">
        <f t="shared" si="2"/>
        <v>#DIV/0!</v>
      </c>
      <c r="R32" s="103" t="e">
        <f t="shared" si="3"/>
        <v>#DIV/0!</v>
      </c>
    </row>
    <row r="33" spans="1:18" ht="15.75" thickBot="1">
      <c r="A33" s="48" t="str">
        <f>'Calcification Rates'!A40</f>
        <v>ISS</v>
      </c>
      <c r="B33" s="96" t="str">
        <f>VLOOKUP(A33,'Glossary of Codes'!A:B,2,FALSE)</f>
        <v>Isophyllia sinuosa</v>
      </c>
      <c r="C33" s="296" t="str">
        <f>IF('Site Description'!$B$34&gt;0,'Data Analysis'!E35,"NO TRANSECT")</f>
        <v>NO TRANSECT</v>
      </c>
      <c r="D33" s="297" t="str">
        <f>IF('Site Description'!$C$34&gt;0,'Data Analysis'!L35,"NO TRANSECT")</f>
        <v>NO TRANSECT</v>
      </c>
      <c r="E33" s="297" t="str">
        <f>IF('Site Description'!$D$34&gt;0,'Data Analysis'!S35,"NO TRANSECT")</f>
        <v>NO TRANSECT</v>
      </c>
      <c r="F33" s="297" t="str">
        <f>IF('Site Description'!$E$34&gt;0,'Data Analysis'!Z35,"NO TRANSECT")</f>
        <v>NO TRANSECT</v>
      </c>
      <c r="G33" s="297" t="str">
        <f>IF('Site Description'!$F$34&gt;0,'Data Analysis'!AG35,"NO TRANSECT")</f>
        <v>NO TRANSECT</v>
      </c>
      <c r="H33" s="297" t="str">
        <f>IF('Site Description'!$G$34&gt;0,'Data Analysis'!AN35,"NO TRANSECT")</f>
        <v>NO TRANSECT</v>
      </c>
      <c r="I33" s="102" t="e">
        <f t="shared" si="0"/>
        <v>#DIV/0!</v>
      </c>
      <c r="J33" s="103" t="e">
        <f t="shared" si="1"/>
        <v>#DIV/0!</v>
      </c>
      <c r="K33" s="296" t="str">
        <f>IF('Site Description'!$B$34&gt;0,'Data Analysis'!I35,"NO TRANSECT")</f>
        <v>NO TRANSECT</v>
      </c>
      <c r="L33" s="297" t="str">
        <f>IF('Site Description'!$C$34&gt;0,'Data Analysis'!P35,"NO TRANSECT")</f>
        <v>NO TRANSECT</v>
      </c>
      <c r="M33" s="297" t="str">
        <f>IF('Site Description'!$D$34&gt;0,'Data Analysis'!W35,"NO TRANSECT")</f>
        <v>NO TRANSECT</v>
      </c>
      <c r="N33" s="297" t="str">
        <f>IF('Site Description'!$E$34&gt;0,'Data Analysis'!AD35,"NO TRANSECT")</f>
        <v>NO TRANSECT</v>
      </c>
      <c r="O33" s="297" t="str">
        <f>IF('Site Description'!$F$34&gt;0,'Data Analysis'!AK35,"NO TRANSECT")</f>
        <v>NO TRANSECT</v>
      </c>
      <c r="P33" s="297" t="str">
        <f>IF('Site Description'!$G$34&gt;0,'Data Analysis'!AR35,"NO TRANSECT")</f>
        <v>NO TRANSECT</v>
      </c>
      <c r="Q33" s="102" t="e">
        <f t="shared" si="2"/>
        <v>#DIV/0!</v>
      </c>
      <c r="R33" s="103" t="e">
        <f t="shared" si="3"/>
        <v>#DIV/0!</v>
      </c>
    </row>
    <row r="34" spans="1:18" ht="15.75" thickBot="1">
      <c r="A34" s="48" t="str">
        <f>'Calcification Rates'!A41</f>
        <v>LEC</v>
      </c>
      <c r="B34" s="158" t="str">
        <f>VLOOKUP(A34,'Glossary of Codes'!A:B,2,FALSE)</f>
        <v>Leptoceris cucullata</v>
      </c>
      <c r="C34" s="296" t="str">
        <f>IF('Site Description'!$B$34&gt;0,'Data Analysis'!E36,"NO TRANSECT")</f>
        <v>NO TRANSECT</v>
      </c>
      <c r="D34" s="297" t="str">
        <f>IF('Site Description'!$C$34&gt;0,'Data Analysis'!L36,"NO TRANSECT")</f>
        <v>NO TRANSECT</v>
      </c>
      <c r="E34" s="297" t="str">
        <f>IF('Site Description'!$D$34&gt;0,'Data Analysis'!S36,"NO TRANSECT")</f>
        <v>NO TRANSECT</v>
      </c>
      <c r="F34" s="297" t="str">
        <f>IF('Site Description'!$E$34&gt;0,'Data Analysis'!Z36,"NO TRANSECT")</f>
        <v>NO TRANSECT</v>
      </c>
      <c r="G34" s="297" t="str">
        <f>IF('Site Description'!$F$34&gt;0,'Data Analysis'!AG36,"NO TRANSECT")</f>
        <v>NO TRANSECT</v>
      </c>
      <c r="H34" s="297" t="str">
        <f>IF('Site Description'!$G$34&gt;0,'Data Analysis'!AN36,"NO TRANSECT")</f>
        <v>NO TRANSECT</v>
      </c>
      <c r="I34" s="102" t="e">
        <f t="shared" si="0"/>
        <v>#DIV/0!</v>
      </c>
      <c r="J34" s="103" t="e">
        <f t="shared" si="1"/>
        <v>#DIV/0!</v>
      </c>
      <c r="K34" s="296" t="str">
        <f>IF('Site Description'!$B$34&gt;0,'Data Analysis'!I36,"NO TRANSECT")</f>
        <v>NO TRANSECT</v>
      </c>
      <c r="L34" s="297" t="str">
        <f>IF('Site Description'!$C$34&gt;0,'Data Analysis'!P36,"NO TRANSECT")</f>
        <v>NO TRANSECT</v>
      </c>
      <c r="M34" s="297" t="str">
        <f>IF('Site Description'!$D$34&gt;0,'Data Analysis'!W36,"NO TRANSECT")</f>
        <v>NO TRANSECT</v>
      </c>
      <c r="N34" s="297" t="str">
        <f>IF('Site Description'!$E$34&gt;0,'Data Analysis'!AD36,"NO TRANSECT")</f>
        <v>NO TRANSECT</v>
      </c>
      <c r="O34" s="297" t="str">
        <f>IF('Site Description'!$F$34&gt;0,'Data Analysis'!AK36,"NO TRANSECT")</f>
        <v>NO TRANSECT</v>
      </c>
      <c r="P34" s="297" t="str">
        <f>IF('Site Description'!$G$34&gt;0,'Data Analysis'!AR36,"NO TRANSECT")</f>
        <v>NO TRANSECT</v>
      </c>
      <c r="Q34" s="102" t="e">
        <f t="shared" si="2"/>
        <v>#DIV/0!</v>
      </c>
      <c r="R34" s="103" t="e">
        <f t="shared" si="3"/>
        <v>#DIV/0!</v>
      </c>
    </row>
    <row r="35" spans="1:18" ht="15.75" thickBot="1">
      <c r="A35" s="48" t="str">
        <f>'Calcification Rates'!A42</f>
        <v>MAC</v>
      </c>
      <c r="B35" s="96" t="str">
        <f>VLOOKUP(A35,'Glossary of Codes'!A:B,2,FALSE)</f>
        <v>Macroalgae</v>
      </c>
      <c r="C35" s="296" t="str">
        <f>IF('Site Description'!$B$34&gt;0,'Data Analysis'!E37,"NO TRANSECT")</f>
        <v>NO TRANSECT</v>
      </c>
      <c r="D35" s="297" t="str">
        <f>IF('Site Description'!$C$34&gt;0,'Data Analysis'!L37,"NO TRANSECT")</f>
        <v>NO TRANSECT</v>
      </c>
      <c r="E35" s="297" t="str">
        <f>IF('Site Description'!$D$34&gt;0,'Data Analysis'!S37,"NO TRANSECT")</f>
        <v>NO TRANSECT</v>
      </c>
      <c r="F35" s="297" t="str">
        <f>IF('Site Description'!$E$34&gt;0,'Data Analysis'!Z37,"NO TRANSECT")</f>
        <v>NO TRANSECT</v>
      </c>
      <c r="G35" s="297" t="str">
        <f>IF('Site Description'!$F$34&gt;0,'Data Analysis'!AG37,"NO TRANSECT")</f>
        <v>NO TRANSECT</v>
      </c>
      <c r="H35" s="297" t="str">
        <f>IF('Site Description'!$G$34&gt;0,'Data Analysis'!AN37,"NO TRANSECT")</f>
        <v>NO TRANSECT</v>
      </c>
      <c r="I35" s="102" t="e">
        <f t="shared" si="0"/>
        <v>#DIV/0!</v>
      </c>
      <c r="J35" s="103" t="e">
        <f t="shared" si="1"/>
        <v>#DIV/0!</v>
      </c>
      <c r="K35" s="296" t="str">
        <f>IF('Site Description'!$B$34&gt;0,'Data Analysis'!I37,"NO TRANSECT")</f>
        <v>NO TRANSECT</v>
      </c>
      <c r="L35" s="297" t="str">
        <f>IF('Site Description'!$C$34&gt;0,'Data Analysis'!P37,"NO TRANSECT")</f>
        <v>NO TRANSECT</v>
      </c>
      <c r="M35" s="297" t="str">
        <f>IF('Site Description'!$D$34&gt;0,'Data Analysis'!W37,"NO TRANSECT")</f>
        <v>NO TRANSECT</v>
      </c>
      <c r="N35" s="297" t="str">
        <f>IF('Site Description'!$E$34&gt;0,'Data Analysis'!AD37,"NO TRANSECT")</f>
        <v>NO TRANSECT</v>
      </c>
      <c r="O35" s="297" t="str">
        <f>IF('Site Description'!$F$34&gt;0,'Data Analysis'!AK37,"NO TRANSECT")</f>
        <v>NO TRANSECT</v>
      </c>
      <c r="P35" s="297" t="str">
        <f>IF('Site Description'!$G$34&gt;0,'Data Analysis'!AR37,"NO TRANSECT")</f>
        <v>NO TRANSECT</v>
      </c>
      <c r="Q35" s="102" t="e">
        <f t="shared" si="2"/>
        <v>#DIV/0!</v>
      </c>
      <c r="R35" s="103" t="e">
        <f t="shared" si="3"/>
        <v>#DIV/0!</v>
      </c>
    </row>
    <row r="36" spans="1:18" ht="15.75" thickBot="1">
      <c r="A36" s="48" t="str">
        <f>'Calcification Rates'!A43</f>
        <v>MAE</v>
      </c>
      <c r="B36" s="158" t="str">
        <f>VLOOKUP(A36,'Glossary of Codes'!A:B,2,FALSE)</f>
        <v>Manicina areolata</v>
      </c>
      <c r="C36" s="296" t="str">
        <f>IF('Site Description'!$B$34&gt;0,'Data Analysis'!E38,"NO TRANSECT")</f>
        <v>NO TRANSECT</v>
      </c>
      <c r="D36" s="297" t="str">
        <f>IF('Site Description'!$C$34&gt;0,'Data Analysis'!L38,"NO TRANSECT")</f>
        <v>NO TRANSECT</v>
      </c>
      <c r="E36" s="297" t="str">
        <f>IF('Site Description'!$D$34&gt;0,'Data Analysis'!S38,"NO TRANSECT")</f>
        <v>NO TRANSECT</v>
      </c>
      <c r="F36" s="297" t="str">
        <f>IF('Site Description'!$E$34&gt;0,'Data Analysis'!Z38,"NO TRANSECT")</f>
        <v>NO TRANSECT</v>
      </c>
      <c r="G36" s="297" t="str">
        <f>IF('Site Description'!$F$34&gt;0,'Data Analysis'!AG38,"NO TRANSECT")</f>
        <v>NO TRANSECT</v>
      </c>
      <c r="H36" s="297" t="str">
        <f>IF('Site Description'!$G$34&gt;0,'Data Analysis'!AN38,"NO TRANSECT")</f>
        <v>NO TRANSECT</v>
      </c>
      <c r="I36" s="102" t="e">
        <f t="shared" si="0"/>
        <v>#DIV/0!</v>
      </c>
      <c r="J36" s="103" t="e">
        <f t="shared" si="1"/>
        <v>#DIV/0!</v>
      </c>
      <c r="K36" s="296" t="str">
        <f>IF('Site Description'!$B$34&gt;0,'Data Analysis'!I38,"NO TRANSECT")</f>
        <v>NO TRANSECT</v>
      </c>
      <c r="L36" s="297" t="str">
        <f>IF('Site Description'!$C$34&gt;0,'Data Analysis'!P38,"NO TRANSECT")</f>
        <v>NO TRANSECT</v>
      </c>
      <c r="M36" s="297" t="str">
        <f>IF('Site Description'!$D$34&gt;0,'Data Analysis'!W38,"NO TRANSECT")</f>
        <v>NO TRANSECT</v>
      </c>
      <c r="N36" s="297" t="str">
        <f>IF('Site Description'!$E$34&gt;0,'Data Analysis'!AD38,"NO TRANSECT")</f>
        <v>NO TRANSECT</v>
      </c>
      <c r="O36" s="297" t="str">
        <f>IF('Site Description'!$F$34&gt;0,'Data Analysis'!AK38,"NO TRANSECT")</f>
        <v>NO TRANSECT</v>
      </c>
      <c r="P36" s="297" t="str">
        <f>IF('Site Description'!$G$34&gt;0,'Data Analysis'!AR38,"NO TRANSECT")</f>
        <v>NO TRANSECT</v>
      </c>
      <c r="Q36" s="102" t="e">
        <f t="shared" si="2"/>
        <v>#DIV/0!</v>
      </c>
      <c r="R36" s="103" t="e">
        <f t="shared" si="3"/>
        <v>#DIV/0!</v>
      </c>
    </row>
    <row r="37" spans="1:18" ht="15.75" thickBot="1">
      <c r="A37" s="48" t="str">
        <f>'Calcification Rates'!A44</f>
        <v>MCCA</v>
      </c>
      <c r="B37" s="96" t="str">
        <f>VLOOKUP(A37,'Glossary of Codes'!A:B,2,FALSE)</f>
        <v>Macroalgae/CCA</v>
      </c>
      <c r="C37" s="296" t="str">
        <f>IF('Site Description'!$B$34&gt;0,'Data Analysis'!E39,"NO TRANSECT")</f>
        <v>NO TRANSECT</v>
      </c>
      <c r="D37" s="297" t="str">
        <f>IF('Site Description'!$C$34&gt;0,'Data Analysis'!L39,"NO TRANSECT")</f>
        <v>NO TRANSECT</v>
      </c>
      <c r="E37" s="297" t="str">
        <f>IF('Site Description'!$D$34&gt;0,'Data Analysis'!S39,"NO TRANSECT")</f>
        <v>NO TRANSECT</v>
      </c>
      <c r="F37" s="297" t="str">
        <f>IF('Site Description'!$E$34&gt;0,'Data Analysis'!Z39,"NO TRANSECT")</f>
        <v>NO TRANSECT</v>
      </c>
      <c r="G37" s="297" t="str">
        <f>IF('Site Description'!$F$34&gt;0,'Data Analysis'!AG39,"NO TRANSECT")</f>
        <v>NO TRANSECT</v>
      </c>
      <c r="H37" s="297" t="str">
        <f>IF('Site Description'!$G$34&gt;0,'Data Analysis'!AN39,"NO TRANSECT")</f>
        <v>NO TRANSECT</v>
      </c>
      <c r="I37" s="102" t="e">
        <f t="shared" si="0"/>
        <v>#DIV/0!</v>
      </c>
      <c r="J37" s="103" t="e">
        <f t="shared" si="1"/>
        <v>#DIV/0!</v>
      </c>
      <c r="K37" s="296" t="str">
        <f>IF('Site Description'!$B$34&gt;0,'Data Analysis'!I39,"NO TRANSECT")</f>
        <v>NO TRANSECT</v>
      </c>
      <c r="L37" s="297" t="str">
        <f>IF('Site Description'!$C$34&gt;0,'Data Analysis'!P39,"NO TRANSECT")</f>
        <v>NO TRANSECT</v>
      </c>
      <c r="M37" s="297" t="str">
        <f>IF('Site Description'!$D$34&gt;0,'Data Analysis'!W39,"NO TRANSECT")</f>
        <v>NO TRANSECT</v>
      </c>
      <c r="N37" s="297" t="str">
        <f>IF('Site Description'!$E$34&gt;0,'Data Analysis'!AD39,"NO TRANSECT")</f>
        <v>NO TRANSECT</v>
      </c>
      <c r="O37" s="297" t="str">
        <f>IF('Site Description'!$F$34&gt;0,'Data Analysis'!AK39,"NO TRANSECT")</f>
        <v>NO TRANSECT</v>
      </c>
      <c r="P37" s="297" t="str">
        <f>IF('Site Description'!$G$34&gt;0,'Data Analysis'!AR39,"NO TRANSECT")</f>
        <v>NO TRANSECT</v>
      </c>
      <c r="Q37" s="102" t="e">
        <f t="shared" si="2"/>
        <v>#DIV/0!</v>
      </c>
      <c r="R37" s="103" t="e">
        <f t="shared" si="3"/>
        <v>#DIV/0!</v>
      </c>
    </row>
    <row r="38" spans="1:18" ht="15.75" thickBot="1">
      <c r="A38" s="48" t="str">
        <f>'Calcification Rates'!A45</f>
        <v>MD</v>
      </c>
      <c r="B38" s="96" t="str">
        <f>VLOOKUP(A38,'Glossary of Codes'!A:B,2,FALSE)</f>
        <v>Madracis spp.</v>
      </c>
      <c r="C38" s="296" t="str">
        <f>IF('Site Description'!$B$34&gt;0,'Data Analysis'!E40,"NO TRANSECT")</f>
        <v>NO TRANSECT</v>
      </c>
      <c r="D38" s="297" t="str">
        <f>IF('Site Description'!$C$34&gt;0,'Data Analysis'!L40,"NO TRANSECT")</f>
        <v>NO TRANSECT</v>
      </c>
      <c r="E38" s="297" t="str">
        <f>IF('Site Description'!$D$34&gt;0,'Data Analysis'!S40,"NO TRANSECT")</f>
        <v>NO TRANSECT</v>
      </c>
      <c r="F38" s="297" t="str">
        <f>IF('Site Description'!$E$34&gt;0,'Data Analysis'!Z40,"NO TRANSECT")</f>
        <v>NO TRANSECT</v>
      </c>
      <c r="G38" s="297" t="str">
        <f>IF('Site Description'!$F$34&gt;0,'Data Analysis'!AG40,"NO TRANSECT")</f>
        <v>NO TRANSECT</v>
      </c>
      <c r="H38" s="297" t="str">
        <f>IF('Site Description'!$G$34&gt;0,'Data Analysis'!AN40,"NO TRANSECT")</f>
        <v>NO TRANSECT</v>
      </c>
      <c r="I38" s="102" t="e">
        <f t="shared" si="0"/>
        <v>#DIV/0!</v>
      </c>
      <c r="J38" s="103" t="e">
        <f t="shared" si="1"/>
        <v>#DIV/0!</v>
      </c>
      <c r="K38" s="296" t="str">
        <f>IF('Site Description'!$B$34&gt;0,'Data Analysis'!I40,"NO TRANSECT")</f>
        <v>NO TRANSECT</v>
      </c>
      <c r="L38" s="297" t="str">
        <f>IF('Site Description'!$C$34&gt;0,'Data Analysis'!P40,"NO TRANSECT")</f>
        <v>NO TRANSECT</v>
      </c>
      <c r="M38" s="297" t="str">
        <f>IF('Site Description'!$D$34&gt;0,'Data Analysis'!W40,"NO TRANSECT")</f>
        <v>NO TRANSECT</v>
      </c>
      <c r="N38" s="297" t="str">
        <f>IF('Site Description'!$E$34&gt;0,'Data Analysis'!AD40,"NO TRANSECT")</f>
        <v>NO TRANSECT</v>
      </c>
      <c r="O38" s="297" t="str">
        <f>IF('Site Description'!$F$34&gt;0,'Data Analysis'!AK40,"NO TRANSECT")</f>
        <v>NO TRANSECT</v>
      </c>
      <c r="P38" s="297" t="str">
        <f>IF('Site Description'!$G$34&gt;0,'Data Analysis'!AR40,"NO TRANSECT")</f>
        <v>NO TRANSECT</v>
      </c>
      <c r="Q38" s="102" t="e">
        <f t="shared" si="2"/>
        <v>#DIV/0!</v>
      </c>
      <c r="R38" s="103" t="e">
        <f t="shared" si="3"/>
        <v>#DIV/0!</v>
      </c>
    </row>
    <row r="39" spans="1:18" ht="15.75" thickBot="1">
      <c r="A39" s="48" t="str">
        <f>'Calcification Rates'!A46</f>
        <v>MDC</v>
      </c>
      <c r="B39" s="96" t="str">
        <f>VLOOKUP(A39,'Glossary of Codes'!A:B,2,FALSE)</f>
        <v>Madracis carmabi</v>
      </c>
      <c r="C39" s="296" t="str">
        <f>IF('Site Description'!$B$34&gt;0,'Data Analysis'!E41,"NO TRANSECT")</f>
        <v>NO TRANSECT</v>
      </c>
      <c r="D39" s="297" t="str">
        <f>IF('Site Description'!$C$34&gt;0,'Data Analysis'!L41,"NO TRANSECT")</f>
        <v>NO TRANSECT</v>
      </c>
      <c r="E39" s="297" t="str">
        <f>IF('Site Description'!$D$34&gt;0,'Data Analysis'!S41,"NO TRANSECT")</f>
        <v>NO TRANSECT</v>
      </c>
      <c r="F39" s="297" t="str">
        <f>IF('Site Description'!$E$34&gt;0,'Data Analysis'!Z41,"NO TRANSECT")</f>
        <v>NO TRANSECT</v>
      </c>
      <c r="G39" s="297" t="str">
        <f>IF('Site Description'!$F$34&gt;0,'Data Analysis'!AG41,"NO TRANSECT")</f>
        <v>NO TRANSECT</v>
      </c>
      <c r="H39" s="297" t="str">
        <f>IF('Site Description'!$G$34&gt;0,'Data Analysis'!AN41,"NO TRANSECT")</f>
        <v>NO TRANSECT</v>
      </c>
      <c r="I39" s="102" t="e">
        <f t="shared" si="0"/>
        <v>#DIV/0!</v>
      </c>
      <c r="J39" s="103" t="e">
        <f t="shared" si="1"/>
        <v>#DIV/0!</v>
      </c>
      <c r="K39" s="296" t="str">
        <f>IF('Site Description'!$B$34&gt;0,'Data Analysis'!I41,"NO TRANSECT")</f>
        <v>NO TRANSECT</v>
      </c>
      <c r="L39" s="297" t="str">
        <f>IF('Site Description'!$C$34&gt;0,'Data Analysis'!P41,"NO TRANSECT")</f>
        <v>NO TRANSECT</v>
      </c>
      <c r="M39" s="297" t="str">
        <f>IF('Site Description'!$D$34&gt;0,'Data Analysis'!W41,"NO TRANSECT")</f>
        <v>NO TRANSECT</v>
      </c>
      <c r="N39" s="297" t="str">
        <f>IF('Site Description'!$E$34&gt;0,'Data Analysis'!AD41,"NO TRANSECT")</f>
        <v>NO TRANSECT</v>
      </c>
      <c r="O39" s="297" t="str">
        <f>IF('Site Description'!$F$34&gt;0,'Data Analysis'!AK41,"NO TRANSECT")</f>
        <v>NO TRANSECT</v>
      </c>
      <c r="P39" s="297" t="str">
        <f>IF('Site Description'!$G$34&gt;0,'Data Analysis'!AR41,"NO TRANSECT")</f>
        <v>NO TRANSECT</v>
      </c>
      <c r="Q39" s="102" t="e">
        <f t="shared" si="2"/>
        <v>#DIV/0!</v>
      </c>
      <c r="R39" s="103" t="e">
        <f t="shared" si="3"/>
        <v>#DIV/0!</v>
      </c>
    </row>
    <row r="40" spans="1:18" ht="15.75" thickBot="1">
      <c r="A40" s="48" t="str">
        <f>'Calcification Rates'!A47</f>
        <v>MDD</v>
      </c>
      <c r="B40" s="96" t="str">
        <f>VLOOKUP(A40,'Glossary of Codes'!A:B,2,FALSE)</f>
        <v>Madracis decactis</v>
      </c>
      <c r="C40" s="296" t="str">
        <f>IF('Site Description'!$B$34&gt;0,'Data Analysis'!E42,"NO TRANSECT")</f>
        <v>NO TRANSECT</v>
      </c>
      <c r="D40" s="297" t="str">
        <f>IF('Site Description'!$C$34&gt;0,'Data Analysis'!L42,"NO TRANSECT")</f>
        <v>NO TRANSECT</v>
      </c>
      <c r="E40" s="297" t="str">
        <f>IF('Site Description'!$D$34&gt;0,'Data Analysis'!S42,"NO TRANSECT")</f>
        <v>NO TRANSECT</v>
      </c>
      <c r="F40" s="297" t="str">
        <f>IF('Site Description'!$E$34&gt;0,'Data Analysis'!Z42,"NO TRANSECT")</f>
        <v>NO TRANSECT</v>
      </c>
      <c r="G40" s="297" t="str">
        <f>IF('Site Description'!$F$34&gt;0,'Data Analysis'!AG42,"NO TRANSECT")</f>
        <v>NO TRANSECT</v>
      </c>
      <c r="H40" s="297" t="str">
        <f>IF('Site Description'!$G$34&gt;0,'Data Analysis'!AN42,"NO TRANSECT")</f>
        <v>NO TRANSECT</v>
      </c>
      <c r="I40" s="102" t="e">
        <f t="shared" si="0"/>
        <v>#DIV/0!</v>
      </c>
      <c r="J40" s="103" t="e">
        <f t="shared" si="1"/>
        <v>#DIV/0!</v>
      </c>
      <c r="K40" s="296" t="str">
        <f>IF('Site Description'!$B$34&gt;0,'Data Analysis'!I42,"NO TRANSECT")</f>
        <v>NO TRANSECT</v>
      </c>
      <c r="L40" s="297" t="str">
        <f>IF('Site Description'!$C$34&gt;0,'Data Analysis'!P42,"NO TRANSECT")</f>
        <v>NO TRANSECT</v>
      </c>
      <c r="M40" s="297" t="str">
        <f>IF('Site Description'!$D$34&gt;0,'Data Analysis'!W42,"NO TRANSECT")</f>
        <v>NO TRANSECT</v>
      </c>
      <c r="N40" s="297" t="str">
        <f>IF('Site Description'!$E$34&gt;0,'Data Analysis'!AD42,"NO TRANSECT")</f>
        <v>NO TRANSECT</v>
      </c>
      <c r="O40" s="297" t="str">
        <f>IF('Site Description'!$F$34&gt;0,'Data Analysis'!AK42,"NO TRANSECT")</f>
        <v>NO TRANSECT</v>
      </c>
      <c r="P40" s="297" t="str">
        <f>IF('Site Description'!$G$34&gt;0,'Data Analysis'!AR42,"NO TRANSECT")</f>
        <v>NO TRANSECT</v>
      </c>
      <c r="Q40" s="102" t="e">
        <f t="shared" si="2"/>
        <v>#DIV/0!</v>
      </c>
      <c r="R40" s="103" t="e">
        <f t="shared" si="3"/>
        <v>#DIV/0!</v>
      </c>
    </row>
    <row r="41" spans="1:18" ht="15.75" thickBot="1">
      <c r="A41" s="48" t="str">
        <f>'Calcification Rates'!A48</f>
        <v>MDF</v>
      </c>
      <c r="B41" s="96" t="str">
        <f>VLOOKUP(A41,'Glossary of Codes'!A:B,2,FALSE)</f>
        <v>Madracis formosa</v>
      </c>
      <c r="C41" s="296" t="str">
        <f>IF('Site Description'!$B$34&gt;0,'Data Analysis'!E43,"NO TRANSECT")</f>
        <v>NO TRANSECT</v>
      </c>
      <c r="D41" s="297" t="str">
        <f>IF('Site Description'!$C$34&gt;0,'Data Analysis'!L43,"NO TRANSECT")</f>
        <v>NO TRANSECT</v>
      </c>
      <c r="E41" s="297" t="str">
        <f>IF('Site Description'!$D$34&gt;0,'Data Analysis'!S43,"NO TRANSECT")</f>
        <v>NO TRANSECT</v>
      </c>
      <c r="F41" s="297" t="str">
        <f>IF('Site Description'!$E$34&gt;0,'Data Analysis'!Z43,"NO TRANSECT")</f>
        <v>NO TRANSECT</v>
      </c>
      <c r="G41" s="297" t="str">
        <f>IF('Site Description'!$F$34&gt;0,'Data Analysis'!AG43,"NO TRANSECT")</f>
        <v>NO TRANSECT</v>
      </c>
      <c r="H41" s="297" t="str">
        <f>IF('Site Description'!$G$34&gt;0,'Data Analysis'!AN43,"NO TRANSECT")</f>
        <v>NO TRANSECT</v>
      </c>
      <c r="I41" s="102" t="e">
        <f t="shared" si="0"/>
        <v>#DIV/0!</v>
      </c>
      <c r="J41" s="103" t="e">
        <f t="shared" si="1"/>
        <v>#DIV/0!</v>
      </c>
      <c r="K41" s="296" t="str">
        <f>IF('Site Description'!$B$34&gt;0,'Data Analysis'!I43,"NO TRANSECT")</f>
        <v>NO TRANSECT</v>
      </c>
      <c r="L41" s="297" t="str">
        <f>IF('Site Description'!$C$34&gt;0,'Data Analysis'!P43,"NO TRANSECT")</f>
        <v>NO TRANSECT</v>
      </c>
      <c r="M41" s="297" t="str">
        <f>IF('Site Description'!$D$34&gt;0,'Data Analysis'!W43,"NO TRANSECT")</f>
        <v>NO TRANSECT</v>
      </c>
      <c r="N41" s="297" t="str">
        <f>IF('Site Description'!$E$34&gt;0,'Data Analysis'!AD43,"NO TRANSECT")</f>
        <v>NO TRANSECT</v>
      </c>
      <c r="O41" s="297" t="str">
        <f>IF('Site Description'!$F$34&gt;0,'Data Analysis'!AK43,"NO TRANSECT")</f>
        <v>NO TRANSECT</v>
      </c>
      <c r="P41" s="297" t="str">
        <f>IF('Site Description'!$G$34&gt;0,'Data Analysis'!AR43,"NO TRANSECT")</f>
        <v>NO TRANSECT</v>
      </c>
      <c r="Q41" s="102" t="e">
        <f t="shared" si="2"/>
        <v>#DIV/0!</v>
      </c>
      <c r="R41" s="103" t="e">
        <f t="shared" si="3"/>
        <v>#DIV/0!</v>
      </c>
    </row>
    <row r="42" spans="1:18" ht="15.75" thickBot="1">
      <c r="A42" s="48" t="str">
        <f>'Calcification Rates'!A49</f>
        <v>MDM</v>
      </c>
      <c r="B42" s="96" t="str">
        <f>VLOOKUP(A42,'Glossary of Codes'!A:B,2,FALSE)</f>
        <v>Madracis mirabilis</v>
      </c>
      <c r="C42" s="296" t="str">
        <f>IF('Site Description'!$B$34&gt;0,'Data Analysis'!E44,"NO TRANSECT")</f>
        <v>NO TRANSECT</v>
      </c>
      <c r="D42" s="297" t="str">
        <f>IF('Site Description'!$C$34&gt;0,'Data Analysis'!L44,"NO TRANSECT")</f>
        <v>NO TRANSECT</v>
      </c>
      <c r="E42" s="297" t="str">
        <f>IF('Site Description'!$D$34&gt;0,'Data Analysis'!S44,"NO TRANSECT")</f>
        <v>NO TRANSECT</v>
      </c>
      <c r="F42" s="297" t="str">
        <f>IF('Site Description'!$E$34&gt;0,'Data Analysis'!Z44,"NO TRANSECT")</f>
        <v>NO TRANSECT</v>
      </c>
      <c r="G42" s="297" t="str">
        <f>IF('Site Description'!$F$34&gt;0,'Data Analysis'!AG44,"NO TRANSECT")</f>
        <v>NO TRANSECT</v>
      </c>
      <c r="H42" s="297" t="str">
        <f>IF('Site Description'!$G$34&gt;0,'Data Analysis'!AN44,"NO TRANSECT")</f>
        <v>NO TRANSECT</v>
      </c>
      <c r="I42" s="102" t="e">
        <f t="shared" si="0"/>
        <v>#DIV/0!</v>
      </c>
      <c r="J42" s="103" t="e">
        <f t="shared" si="1"/>
        <v>#DIV/0!</v>
      </c>
      <c r="K42" s="296" t="str">
        <f>IF('Site Description'!$B$34&gt;0,'Data Analysis'!I44,"NO TRANSECT")</f>
        <v>NO TRANSECT</v>
      </c>
      <c r="L42" s="297" t="str">
        <f>IF('Site Description'!$C$34&gt;0,'Data Analysis'!P44,"NO TRANSECT")</f>
        <v>NO TRANSECT</v>
      </c>
      <c r="M42" s="297" t="str">
        <f>IF('Site Description'!$D$34&gt;0,'Data Analysis'!W44,"NO TRANSECT")</f>
        <v>NO TRANSECT</v>
      </c>
      <c r="N42" s="297" t="str">
        <f>IF('Site Description'!$E$34&gt;0,'Data Analysis'!AD44,"NO TRANSECT")</f>
        <v>NO TRANSECT</v>
      </c>
      <c r="O42" s="297" t="str">
        <f>IF('Site Description'!$F$34&gt;0,'Data Analysis'!AK44,"NO TRANSECT")</f>
        <v>NO TRANSECT</v>
      </c>
      <c r="P42" s="297" t="str">
        <f>IF('Site Description'!$G$34&gt;0,'Data Analysis'!AR44,"NO TRANSECT")</f>
        <v>NO TRANSECT</v>
      </c>
      <c r="Q42" s="102" t="e">
        <f t="shared" si="2"/>
        <v>#DIV/0!</v>
      </c>
      <c r="R42" s="103" t="e">
        <f t="shared" si="3"/>
        <v>#DIV/0!</v>
      </c>
    </row>
    <row r="43" spans="1:18" ht="15.75" thickBot="1">
      <c r="A43" s="48" t="str">
        <f>'Calcification Rates'!A50</f>
        <v>MDP</v>
      </c>
      <c r="B43" s="96" t="str">
        <f>VLOOKUP(A43,'Glossary of Codes'!A:B,2,FALSE)</f>
        <v>Madracis pharensis</v>
      </c>
      <c r="C43" s="296" t="str">
        <f>IF('Site Description'!$B$34&gt;0,'Data Analysis'!E45,"NO TRANSECT")</f>
        <v>NO TRANSECT</v>
      </c>
      <c r="D43" s="297" t="str">
        <f>IF('Site Description'!$C$34&gt;0,'Data Analysis'!L45,"NO TRANSECT")</f>
        <v>NO TRANSECT</v>
      </c>
      <c r="E43" s="297" t="str">
        <f>IF('Site Description'!$D$34&gt;0,'Data Analysis'!S45,"NO TRANSECT")</f>
        <v>NO TRANSECT</v>
      </c>
      <c r="F43" s="297" t="str">
        <f>IF('Site Description'!$E$34&gt;0,'Data Analysis'!Z45,"NO TRANSECT")</f>
        <v>NO TRANSECT</v>
      </c>
      <c r="G43" s="297" t="str">
        <f>IF('Site Description'!$F$34&gt;0,'Data Analysis'!AG45,"NO TRANSECT")</f>
        <v>NO TRANSECT</v>
      </c>
      <c r="H43" s="297" t="str">
        <f>IF('Site Description'!$G$34&gt;0,'Data Analysis'!AN45,"NO TRANSECT")</f>
        <v>NO TRANSECT</v>
      </c>
      <c r="I43" s="102" t="e">
        <f t="shared" si="0"/>
        <v>#DIV/0!</v>
      </c>
      <c r="J43" s="103" t="e">
        <f t="shared" si="1"/>
        <v>#DIV/0!</v>
      </c>
      <c r="K43" s="296" t="str">
        <f>IF('Site Description'!$B$34&gt;0,'Data Analysis'!I45,"NO TRANSECT")</f>
        <v>NO TRANSECT</v>
      </c>
      <c r="L43" s="297" t="str">
        <f>IF('Site Description'!$C$34&gt;0,'Data Analysis'!P45,"NO TRANSECT")</f>
        <v>NO TRANSECT</v>
      </c>
      <c r="M43" s="297" t="str">
        <f>IF('Site Description'!$D$34&gt;0,'Data Analysis'!W45,"NO TRANSECT")</f>
        <v>NO TRANSECT</v>
      </c>
      <c r="N43" s="297" t="str">
        <f>IF('Site Description'!$E$34&gt;0,'Data Analysis'!AD45,"NO TRANSECT")</f>
        <v>NO TRANSECT</v>
      </c>
      <c r="O43" s="297" t="str">
        <f>IF('Site Description'!$F$34&gt;0,'Data Analysis'!AK45,"NO TRANSECT")</f>
        <v>NO TRANSECT</v>
      </c>
      <c r="P43" s="297" t="str">
        <f>IF('Site Description'!$G$34&gt;0,'Data Analysis'!AR45,"NO TRANSECT")</f>
        <v>NO TRANSECT</v>
      </c>
      <c r="Q43" s="102" t="e">
        <f t="shared" si="2"/>
        <v>#DIV/0!</v>
      </c>
      <c r="R43" s="103" t="e">
        <f t="shared" si="3"/>
        <v>#DIV/0!</v>
      </c>
    </row>
    <row r="44" spans="1:18" ht="15.75" thickBot="1">
      <c r="A44" s="48" t="str">
        <f>'Calcification Rates'!A51</f>
        <v>MDS</v>
      </c>
      <c r="B44" s="96" t="str">
        <f>VLOOKUP(A44,'Glossary of Codes'!A:B,2,FALSE)</f>
        <v>Madracis senaria</v>
      </c>
      <c r="C44" s="296" t="str">
        <f>IF('Site Description'!$B$34&gt;0,'Data Analysis'!E46,"NO TRANSECT")</f>
        <v>NO TRANSECT</v>
      </c>
      <c r="D44" s="297" t="str">
        <f>IF('Site Description'!$C$34&gt;0,'Data Analysis'!L46,"NO TRANSECT")</f>
        <v>NO TRANSECT</v>
      </c>
      <c r="E44" s="297" t="str">
        <f>IF('Site Description'!$D$34&gt;0,'Data Analysis'!S46,"NO TRANSECT")</f>
        <v>NO TRANSECT</v>
      </c>
      <c r="F44" s="297" t="str">
        <f>IF('Site Description'!$E$34&gt;0,'Data Analysis'!Z46,"NO TRANSECT")</f>
        <v>NO TRANSECT</v>
      </c>
      <c r="G44" s="297" t="str">
        <f>IF('Site Description'!$F$34&gt;0,'Data Analysis'!AG46,"NO TRANSECT")</f>
        <v>NO TRANSECT</v>
      </c>
      <c r="H44" s="297" t="str">
        <f>IF('Site Description'!$G$34&gt;0,'Data Analysis'!AN46,"NO TRANSECT")</f>
        <v>NO TRANSECT</v>
      </c>
      <c r="I44" s="102" t="e">
        <f t="shared" si="0"/>
        <v>#DIV/0!</v>
      </c>
      <c r="J44" s="103" t="e">
        <f t="shared" si="1"/>
        <v>#DIV/0!</v>
      </c>
      <c r="K44" s="296" t="str">
        <f>IF('Site Description'!$B$34&gt;0,'Data Analysis'!I46,"NO TRANSECT")</f>
        <v>NO TRANSECT</v>
      </c>
      <c r="L44" s="297" t="str">
        <f>IF('Site Description'!$C$34&gt;0,'Data Analysis'!P46,"NO TRANSECT")</f>
        <v>NO TRANSECT</v>
      </c>
      <c r="M44" s="297" t="str">
        <f>IF('Site Description'!$D$34&gt;0,'Data Analysis'!W46,"NO TRANSECT")</f>
        <v>NO TRANSECT</v>
      </c>
      <c r="N44" s="297" t="str">
        <f>IF('Site Description'!$E$34&gt;0,'Data Analysis'!AD46,"NO TRANSECT")</f>
        <v>NO TRANSECT</v>
      </c>
      <c r="O44" s="297" t="str">
        <f>IF('Site Description'!$F$34&gt;0,'Data Analysis'!AK46,"NO TRANSECT")</f>
        <v>NO TRANSECT</v>
      </c>
      <c r="P44" s="297" t="str">
        <f>IF('Site Description'!$G$34&gt;0,'Data Analysis'!AR46,"NO TRANSECT")</f>
        <v>NO TRANSECT</v>
      </c>
      <c r="Q44" s="102" t="e">
        <f t="shared" si="2"/>
        <v>#DIV/0!</v>
      </c>
      <c r="R44" s="103" t="e">
        <f t="shared" si="3"/>
        <v>#DIV/0!</v>
      </c>
    </row>
    <row r="45" spans="1:18" ht="15.75" thickBot="1">
      <c r="A45" s="48" t="str">
        <f>'Calcification Rates'!A52</f>
        <v>ME</v>
      </c>
      <c r="B45" s="96" t="str">
        <f>VLOOKUP(A45,'Glossary of Codes'!A:B,2,FALSE)</f>
        <v>Meandrina spp.</v>
      </c>
      <c r="C45" s="296" t="str">
        <f>IF('Site Description'!$B$34&gt;0,'Data Analysis'!E47,"NO TRANSECT")</f>
        <v>NO TRANSECT</v>
      </c>
      <c r="D45" s="297" t="str">
        <f>IF('Site Description'!$C$34&gt;0,'Data Analysis'!L47,"NO TRANSECT")</f>
        <v>NO TRANSECT</v>
      </c>
      <c r="E45" s="297" t="str">
        <f>IF('Site Description'!$D$34&gt;0,'Data Analysis'!S47,"NO TRANSECT")</f>
        <v>NO TRANSECT</v>
      </c>
      <c r="F45" s="297" t="str">
        <f>IF('Site Description'!$E$34&gt;0,'Data Analysis'!Z47,"NO TRANSECT")</f>
        <v>NO TRANSECT</v>
      </c>
      <c r="G45" s="297" t="str">
        <f>IF('Site Description'!$F$34&gt;0,'Data Analysis'!AG47,"NO TRANSECT")</f>
        <v>NO TRANSECT</v>
      </c>
      <c r="H45" s="297" t="str">
        <f>IF('Site Description'!$G$34&gt;0,'Data Analysis'!AN47,"NO TRANSECT")</f>
        <v>NO TRANSECT</v>
      </c>
      <c r="I45" s="102" t="e">
        <f t="shared" si="0"/>
        <v>#DIV/0!</v>
      </c>
      <c r="J45" s="103" t="e">
        <f t="shared" si="1"/>
        <v>#DIV/0!</v>
      </c>
      <c r="K45" s="296" t="str">
        <f>IF('Site Description'!$B$34&gt;0,'Data Analysis'!I47,"NO TRANSECT")</f>
        <v>NO TRANSECT</v>
      </c>
      <c r="L45" s="297" t="str">
        <f>IF('Site Description'!$C$34&gt;0,'Data Analysis'!P47,"NO TRANSECT")</f>
        <v>NO TRANSECT</v>
      </c>
      <c r="M45" s="297" t="str">
        <f>IF('Site Description'!$D$34&gt;0,'Data Analysis'!W47,"NO TRANSECT")</f>
        <v>NO TRANSECT</v>
      </c>
      <c r="N45" s="297" t="str">
        <f>IF('Site Description'!$E$34&gt;0,'Data Analysis'!AD47,"NO TRANSECT")</f>
        <v>NO TRANSECT</v>
      </c>
      <c r="O45" s="297" t="str">
        <f>IF('Site Description'!$F$34&gt;0,'Data Analysis'!AK47,"NO TRANSECT")</f>
        <v>NO TRANSECT</v>
      </c>
      <c r="P45" s="297" t="str">
        <f>IF('Site Description'!$G$34&gt;0,'Data Analysis'!AR47,"NO TRANSECT")</f>
        <v>NO TRANSECT</v>
      </c>
      <c r="Q45" s="102" t="e">
        <f t="shared" si="2"/>
        <v>#DIV/0!</v>
      </c>
      <c r="R45" s="103" t="e">
        <f t="shared" si="3"/>
        <v>#DIV/0!</v>
      </c>
    </row>
    <row r="46" spans="1:18" ht="15.75" thickBot="1">
      <c r="A46" s="48" t="str">
        <f>'Calcification Rates'!A53</f>
        <v>MED</v>
      </c>
      <c r="B46" s="96" t="str">
        <f>VLOOKUP(A46,'Glossary of Codes'!A:B,2,FALSE)</f>
        <v>Meandrina danae</v>
      </c>
      <c r="C46" s="296" t="str">
        <f>IF('Site Description'!$B$34&gt;0,'Data Analysis'!E48,"NO TRANSECT")</f>
        <v>NO TRANSECT</v>
      </c>
      <c r="D46" s="297" t="str">
        <f>IF('Site Description'!$C$34&gt;0,'Data Analysis'!L48,"NO TRANSECT")</f>
        <v>NO TRANSECT</v>
      </c>
      <c r="E46" s="297" t="str">
        <f>IF('Site Description'!$D$34&gt;0,'Data Analysis'!S48,"NO TRANSECT")</f>
        <v>NO TRANSECT</v>
      </c>
      <c r="F46" s="297" t="str">
        <f>IF('Site Description'!$E$34&gt;0,'Data Analysis'!Z48,"NO TRANSECT")</f>
        <v>NO TRANSECT</v>
      </c>
      <c r="G46" s="297" t="str">
        <f>IF('Site Description'!$F$34&gt;0,'Data Analysis'!AG48,"NO TRANSECT")</f>
        <v>NO TRANSECT</v>
      </c>
      <c r="H46" s="297" t="str">
        <f>IF('Site Description'!$G$34&gt;0,'Data Analysis'!AN48,"NO TRANSECT")</f>
        <v>NO TRANSECT</v>
      </c>
      <c r="I46" s="102" t="e">
        <f t="shared" si="0"/>
        <v>#DIV/0!</v>
      </c>
      <c r="J46" s="103" t="e">
        <f t="shared" si="1"/>
        <v>#DIV/0!</v>
      </c>
      <c r="K46" s="296" t="str">
        <f>IF('Site Description'!$B$34&gt;0,'Data Analysis'!I48,"NO TRANSECT")</f>
        <v>NO TRANSECT</v>
      </c>
      <c r="L46" s="297" t="str">
        <f>IF('Site Description'!$C$34&gt;0,'Data Analysis'!P48,"NO TRANSECT")</f>
        <v>NO TRANSECT</v>
      </c>
      <c r="M46" s="297" t="str">
        <f>IF('Site Description'!$D$34&gt;0,'Data Analysis'!W48,"NO TRANSECT")</f>
        <v>NO TRANSECT</v>
      </c>
      <c r="N46" s="297" t="str">
        <f>IF('Site Description'!$E$34&gt;0,'Data Analysis'!AD48,"NO TRANSECT")</f>
        <v>NO TRANSECT</v>
      </c>
      <c r="O46" s="297" t="str">
        <f>IF('Site Description'!$F$34&gt;0,'Data Analysis'!AK48,"NO TRANSECT")</f>
        <v>NO TRANSECT</v>
      </c>
      <c r="P46" s="297" t="str">
        <f>IF('Site Description'!$G$34&gt;0,'Data Analysis'!AR48,"NO TRANSECT")</f>
        <v>NO TRANSECT</v>
      </c>
      <c r="Q46" s="102" t="e">
        <f t="shared" si="2"/>
        <v>#DIV/0!</v>
      </c>
      <c r="R46" s="103" t="e">
        <f t="shared" si="3"/>
        <v>#DIV/0!</v>
      </c>
    </row>
    <row r="47" spans="1:18" ht="15.75" thickBot="1">
      <c r="A47" s="48" t="str">
        <f>'Calcification Rates'!A54</f>
        <v>MEM</v>
      </c>
      <c r="B47" s="96" t="str">
        <f>VLOOKUP(A47,'Glossary of Codes'!A:B,2,FALSE)</f>
        <v>Meandrina meandrites</v>
      </c>
      <c r="C47" s="296" t="str">
        <f>IF('Site Description'!$B$34&gt;0,'Data Analysis'!E49,"NO TRANSECT")</f>
        <v>NO TRANSECT</v>
      </c>
      <c r="D47" s="297" t="str">
        <f>IF('Site Description'!$C$34&gt;0,'Data Analysis'!L49,"NO TRANSECT")</f>
        <v>NO TRANSECT</v>
      </c>
      <c r="E47" s="297" t="str">
        <f>IF('Site Description'!$D$34&gt;0,'Data Analysis'!S49,"NO TRANSECT")</f>
        <v>NO TRANSECT</v>
      </c>
      <c r="F47" s="297" t="str">
        <f>IF('Site Description'!$E$34&gt;0,'Data Analysis'!Z49,"NO TRANSECT")</f>
        <v>NO TRANSECT</v>
      </c>
      <c r="G47" s="297" t="str">
        <f>IF('Site Description'!$F$34&gt;0,'Data Analysis'!AG49,"NO TRANSECT")</f>
        <v>NO TRANSECT</v>
      </c>
      <c r="H47" s="297" t="str">
        <f>IF('Site Description'!$G$34&gt;0,'Data Analysis'!AN49,"NO TRANSECT")</f>
        <v>NO TRANSECT</v>
      </c>
      <c r="I47" s="102" t="e">
        <f t="shared" si="0"/>
        <v>#DIV/0!</v>
      </c>
      <c r="J47" s="103" t="e">
        <f t="shared" si="1"/>
        <v>#DIV/0!</v>
      </c>
      <c r="K47" s="296" t="str">
        <f>IF('Site Description'!$B$34&gt;0,'Data Analysis'!I49,"NO TRANSECT")</f>
        <v>NO TRANSECT</v>
      </c>
      <c r="L47" s="297" t="str">
        <f>IF('Site Description'!$C$34&gt;0,'Data Analysis'!P49,"NO TRANSECT")</f>
        <v>NO TRANSECT</v>
      </c>
      <c r="M47" s="297" t="str">
        <f>IF('Site Description'!$D$34&gt;0,'Data Analysis'!W49,"NO TRANSECT")</f>
        <v>NO TRANSECT</v>
      </c>
      <c r="N47" s="297" t="str">
        <f>IF('Site Description'!$E$34&gt;0,'Data Analysis'!AD49,"NO TRANSECT")</f>
        <v>NO TRANSECT</v>
      </c>
      <c r="O47" s="297" t="str">
        <f>IF('Site Description'!$F$34&gt;0,'Data Analysis'!AK49,"NO TRANSECT")</f>
        <v>NO TRANSECT</v>
      </c>
      <c r="P47" s="297" t="str">
        <f>IF('Site Description'!$G$34&gt;0,'Data Analysis'!AR49,"NO TRANSECT")</f>
        <v>NO TRANSECT</v>
      </c>
      <c r="Q47" s="102" t="e">
        <f t="shared" si="2"/>
        <v>#DIV/0!</v>
      </c>
      <c r="R47" s="103" t="e">
        <f t="shared" si="3"/>
        <v>#DIV/0!</v>
      </c>
    </row>
    <row r="48" spans="1:18" ht="15.75" thickBot="1">
      <c r="A48" s="48" t="str">
        <f>'Calcification Rates'!A55</f>
        <v>MI</v>
      </c>
      <c r="B48" s="96" t="str">
        <f>VLOOKUP(A48,'Glossary of Codes'!A:B,2,FALSE)</f>
        <v>Millepora spp.</v>
      </c>
      <c r="C48" s="296" t="str">
        <f>IF('Site Description'!$B$34&gt;0,'Data Analysis'!E50,"NO TRANSECT")</f>
        <v>NO TRANSECT</v>
      </c>
      <c r="D48" s="297" t="str">
        <f>IF('Site Description'!$C$34&gt;0,'Data Analysis'!L50,"NO TRANSECT")</f>
        <v>NO TRANSECT</v>
      </c>
      <c r="E48" s="297" t="str">
        <f>IF('Site Description'!$D$34&gt;0,'Data Analysis'!S50,"NO TRANSECT")</f>
        <v>NO TRANSECT</v>
      </c>
      <c r="F48" s="297" t="str">
        <f>IF('Site Description'!$E$34&gt;0,'Data Analysis'!Z50,"NO TRANSECT")</f>
        <v>NO TRANSECT</v>
      </c>
      <c r="G48" s="297" t="str">
        <f>IF('Site Description'!$F$34&gt;0,'Data Analysis'!AG50,"NO TRANSECT")</f>
        <v>NO TRANSECT</v>
      </c>
      <c r="H48" s="297" t="str">
        <f>IF('Site Description'!$G$34&gt;0,'Data Analysis'!AN50,"NO TRANSECT")</f>
        <v>NO TRANSECT</v>
      </c>
      <c r="I48" s="102" t="e">
        <f t="shared" si="0"/>
        <v>#DIV/0!</v>
      </c>
      <c r="J48" s="103" t="e">
        <f t="shared" si="1"/>
        <v>#DIV/0!</v>
      </c>
      <c r="K48" s="296" t="str">
        <f>IF('Site Description'!$B$34&gt;0,'Data Analysis'!I50,"NO TRANSECT")</f>
        <v>NO TRANSECT</v>
      </c>
      <c r="L48" s="297" t="str">
        <f>IF('Site Description'!$C$34&gt;0,'Data Analysis'!P50,"NO TRANSECT")</f>
        <v>NO TRANSECT</v>
      </c>
      <c r="M48" s="297" t="str">
        <f>IF('Site Description'!$D$34&gt;0,'Data Analysis'!W50,"NO TRANSECT")</f>
        <v>NO TRANSECT</v>
      </c>
      <c r="N48" s="297" t="str">
        <f>IF('Site Description'!$E$34&gt;0,'Data Analysis'!AD50,"NO TRANSECT")</f>
        <v>NO TRANSECT</v>
      </c>
      <c r="O48" s="297" t="str">
        <f>IF('Site Description'!$F$34&gt;0,'Data Analysis'!AK50,"NO TRANSECT")</f>
        <v>NO TRANSECT</v>
      </c>
      <c r="P48" s="297" t="str">
        <f>IF('Site Description'!$G$34&gt;0,'Data Analysis'!AR50,"NO TRANSECT")</f>
        <v>NO TRANSECT</v>
      </c>
      <c r="Q48" s="102" t="e">
        <f t="shared" si="2"/>
        <v>#DIV/0!</v>
      </c>
      <c r="R48" s="103" t="e">
        <f t="shared" si="3"/>
        <v>#DIV/0!</v>
      </c>
    </row>
    <row r="49" spans="1:18" ht="15.75" thickBot="1">
      <c r="A49" s="48" t="str">
        <f>'Calcification Rates'!A64</f>
        <v>OR</v>
      </c>
      <c r="B49" s="96" t="str">
        <f>VLOOKUP(A49,'Glossary of Codes'!A:B,2,FALSE)</f>
        <v>Orbicella spp.</v>
      </c>
      <c r="C49" s="296" t="str">
        <f>IF('Site Description'!$B$34&gt;0,'Data Analysis'!E59,"NO TRANSECT")</f>
        <v>NO TRANSECT</v>
      </c>
      <c r="D49" s="297" t="str">
        <f>IF('Site Description'!$C$34&gt;0,'Data Analysis'!L59,"NO TRANSECT")</f>
        <v>NO TRANSECT</v>
      </c>
      <c r="E49" s="297" t="str">
        <f>IF('Site Description'!$D$34&gt;0,'Data Analysis'!S59,"NO TRANSECT")</f>
        <v>NO TRANSECT</v>
      </c>
      <c r="F49" s="297" t="str">
        <f>IF('Site Description'!$E$34&gt;0,'Data Analysis'!Z59,"NO TRANSECT")</f>
        <v>NO TRANSECT</v>
      </c>
      <c r="G49" s="297" t="str">
        <f>IF('Site Description'!$F$34&gt;0,'Data Analysis'!AG59,"NO TRANSECT")</f>
        <v>NO TRANSECT</v>
      </c>
      <c r="H49" s="297" t="str">
        <f>IF('Site Description'!$G$34&gt;0,'Data Analysis'!AN59,"NO TRANSECT")</f>
        <v>NO TRANSECT</v>
      </c>
      <c r="I49" s="102" t="e">
        <f t="shared" si="0"/>
        <v>#DIV/0!</v>
      </c>
      <c r="J49" s="103" t="e">
        <f t="shared" si="1"/>
        <v>#DIV/0!</v>
      </c>
      <c r="K49" s="296" t="str">
        <f>IF('Site Description'!$B$34&gt;0,'Data Analysis'!I59,"NO TRANSECT")</f>
        <v>NO TRANSECT</v>
      </c>
      <c r="L49" s="297" t="str">
        <f>IF('Site Description'!$C$34&gt;0,'Data Analysis'!P59,"NO TRANSECT")</f>
        <v>NO TRANSECT</v>
      </c>
      <c r="M49" s="297" t="str">
        <f>IF('Site Description'!$D$34&gt;0,'Data Analysis'!W59,"NO TRANSECT")</f>
        <v>NO TRANSECT</v>
      </c>
      <c r="N49" s="297" t="str">
        <f>IF('Site Description'!$E$34&gt;0,'Data Analysis'!AD59,"NO TRANSECT")</f>
        <v>NO TRANSECT</v>
      </c>
      <c r="O49" s="297" t="str">
        <f>IF('Site Description'!$F$34&gt;0,'Data Analysis'!AK59,"NO TRANSECT")</f>
        <v>NO TRANSECT</v>
      </c>
      <c r="P49" s="297" t="str">
        <f>IF('Site Description'!$G$34&gt;0,'Data Analysis'!AR59,"NO TRANSECT")</f>
        <v>NO TRANSECT</v>
      </c>
      <c r="Q49" s="102" t="e">
        <f t="shared" si="2"/>
        <v>#DIV/0!</v>
      </c>
      <c r="R49" s="103" t="e">
        <f t="shared" si="3"/>
        <v>#DIV/0!</v>
      </c>
    </row>
    <row r="50" spans="1:18" ht="15.75" thickBot="1">
      <c r="A50" s="48" t="str">
        <f>'Calcification Rates'!A65</f>
        <v>ORA</v>
      </c>
      <c r="B50" s="96" t="str">
        <f>VLOOKUP(A50,'Glossary of Codes'!A:B,2,FALSE)</f>
        <v>Orbicella annularis</v>
      </c>
      <c r="C50" s="296" t="str">
        <f>IF('Site Description'!$B$34&gt;0,'Data Analysis'!E60,"NO TRANSECT")</f>
        <v>NO TRANSECT</v>
      </c>
      <c r="D50" s="297" t="str">
        <f>IF('Site Description'!$C$34&gt;0,'Data Analysis'!L60,"NO TRANSECT")</f>
        <v>NO TRANSECT</v>
      </c>
      <c r="E50" s="297" t="str">
        <f>IF('Site Description'!$D$34&gt;0,'Data Analysis'!S60,"NO TRANSECT")</f>
        <v>NO TRANSECT</v>
      </c>
      <c r="F50" s="297" t="str">
        <f>IF('Site Description'!$E$34&gt;0,'Data Analysis'!Z60,"NO TRANSECT")</f>
        <v>NO TRANSECT</v>
      </c>
      <c r="G50" s="297" t="str">
        <f>IF('Site Description'!$F$34&gt;0,'Data Analysis'!AG60,"NO TRANSECT")</f>
        <v>NO TRANSECT</v>
      </c>
      <c r="H50" s="297" t="str">
        <f>IF('Site Description'!$G$34&gt;0,'Data Analysis'!AN60,"NO TRANSECT")</f>
        <v>NO TRANSECT</v>
      </c>
      <c r="I50" s="102" t="e">
        <f t="shared" si="0"/>
        <v>#DIV/0!</v>
      </c>
      <c r="J50" s="103" t="e">
        <f t="shared" si="1"/>
        <v>#DIV/0!</v>
      </c>
      <c r="K50" s="296" t="str">
        <f>IF('Site Description'!$B$34&gt;0,'Data Analysis'!I60,"NO TRANSECT")</f>
        <v>NO TRANSECT</v>
      </c>
      <c r="L50" s="297" t="str">
        <f>IF('Site Description'!$C$34&gt;0,'Data Analysis'!P60,"NO TRANSECT")</f>
        <v>NO TRANSECT</v>
      </c>
      <c r="M50" s="297" t="str">
        <f>IF('Site Description'!$D$34&gt;0,'Data Analysis'!W60,"NO TRANSECT")</f>
        <v>NO TRANSECT</v>
      </c>
      <c r="N50" s="297" t="str">
        <f>IF('Site Description'!$E$34&gt;0,'Data Analysis'!AD60,"NO TRANSECT")</f>
        <v>NO TRANSECT</v>
      </c>
      <c r="O50" s="297" t="str">
        <f>IF('Site Description'!$F$34&gt;0,'Data Analysis'!AK60,"NO TRANSECT")</f>
        <v>NO TRANSECT</v>
      </c>
      <c r="P50" s="297" t="str">
        <f>IF('Site Description'!$G$34&gt;0,'Data Analysis'!AR60,"NO TRANSECT")</f>
        <v>NO TRANSECT</v>
      </c>
      <c r="Q50" s="102" t="e">
        <f t="shared" si="2"/>
        <v>#DIV/0!</v>
      </c>
      <c r="R50" s="103" t="e">
        <f t="shared" si="3"/>
        <v>#DIV/0!</v>
      </c>
    </row>
    <row r="51" spans="1:18" ht="15.75" thickBot="1">
      <c r="A51" s="48" t="str">
        <f>'Calcification Rates'!A56</f>
        <v>MOC</v>
      </c>
      <c r="B51" s="96" t="str">
        <f>VLOOKUP(A51,'Glossary of Codes'!A:B,2,FALSE)</f>
        <v>Montastraea cavernosa</v>
      </c>
      <c r="C51" s="296" t="str">
        <f>IF('Site Description'!$B$34&gt;0,'Data Analysis'!E51,"NO TRANSECT")</f>
        <v>NO TRANSECT</v>
      </c>
      <c r="D51" s="297" t="str">
        <f>IF('Site Description'!$C$34&gt;0,'Data Analysis'!L51,"NO TRANSECT")</f>
        <v>NO TRANSECT</v>
      </c>
      <c r="E51" s="297" t="str">
        <f>IF('Site Description'!$D$34&gt;0,'Data Analysis'!S51,"NO TRANSECT")</f>
        <v>NO TRANSECT</v>
      </c>
      <c r="F51" s="297" t="str">
        <f>IF('Site Description'!$E$34&gt;0,'Data Analysis'!Z51,"NO TRANSECT")</f>
        <v>NO TRANSECT</v>
      </c>
      <c r="G51" s="297" t="str">
        <f>IF('Site Description'!$F$34&gt;0,'Data Analysis'!AG51,"NO TRANSECT")</f>
        <v>NO TRANSECT</v>
      </c>
      <c r="H51" s="297" t="str">
        <f>IF('Site Description'!$G$34&gt;0,'Data Analysis'!AN51,"NO TRANSECT")</f>
        <v>NO TRANSECT</v>
      </c>
      <c r="I51" s="102" t="e">
        <f t="shared" si="0"/>
        <v>#DIV/0!</v>
      </c>
      <c r="J51" s="103" t="e">
        <f t="shared" si="1"/>
        <v>#DIV/0!</v>
      </c>
      <c r="K51" s="296" t="str">
        <f>IF('Site Description'!$B$34&gt;0,'Data Analysis'!I51,"NO TRANSECT")</f>
        <v>NO TRANSECT</v>
      </c>
      <c r="L51" s="297" t="str">
        <f>IF('Site Description'!$C$34&gt;0,'Data Analysis'!P51,"NO TRANSECT")</f>
        <v>NO TRANSECT</v>
      </c>
      <c r="M51" s="297" t="str">
        <f>IF('Site Description'!$D$34&gt;0,'Data Analysis'!W51,"NO TRANSECT")</f>
        <v>NO TRANSECT</v>
      </c>
      <c r="N51" s="297" t="str">
        <f>IF('Site Description'!$E$34&gt;0,'Data Analysis'!AD51,"NO TRANSECT")</f>
        <v>NO TRANSECT</v>
      </c>
      <c r="O51" s="297" t="str">
        <f>IF('Site Description'!$F$34&gt;0,'Data Analysis'!AK51,"NO TRANSECT")</f>
        <v>NO TRANSECT</v>
      </c>
      <c r="P51" s="297" t="str">
        <f>IF('Site Description'!$G$34&gt;0,'Data Analysis'!AR51,"NO TRANSECT")</f>
        <v>NO TRANSECT</v>
      </c>
      <c r="Q51" s="102" t="e">
        <f t="shared" si="2"/>
        <v>#DIV/0!</v>
      </c>
      <c r="R51" s="103" t="e">
        <f t="shared" si="3"/>
        <v>#DIV/0!</v>
      </c>
    </row>
    <row r="52" spans="1:18" ht="15.75" thickBot="1">
      <c r="A52" s="48" t="str">
        <f>'Calcification Rates'!A66</f>
        <v>ORF</v>
      </c>
      <c r="B52" s="96" t="str">
        <f>VLOOKUP(A52,'Glossary of Codes'!A:B,2,FALSE)</f>
        <v>Orbicella faveolata</v>
      </c>
      <c r="C52" s="296" t="str">
        <f>IF('Site Description'!$B$34&gt;0,'Data Analysis'!E61,"NO TRANSECT")</f>
        <v>NO TRANSECT</v>
      </c>
      <c r="D52" s="297" t="str">
        <f>IF('Site Description'!$C$34&gt;0,'Data Analysis'!L61,"NO TRANSECT")</f>
        <v>NO TRANSECT</v>
      </c>
      <c r="E52" s="297" t="str">
        <f>IF('Site Description'!$D$34&gt;0,'Data Analysis'!S61,"NO TRANSECT")</f>
        <v>NO TRANSECT</v>
      </c>
      <c r="F52" s="297" t="str">
        <f>IF('Site Description'!$E$34&gt;0,'Data Analysis'!Z61,"NO TRANSECT")</f>
        <v>NO TRANSECT</v>
      </c>
      <c r="G52" s="297" t="str">
        <f>IF('Site Description'!$F$34&gt;0,'Data Analysis'!AG61,"NO TRANSECT")</f>
        <v>NO TRANSECT</v>
      </c>
      <c r="H52" s="297" t="str">
        <f>IF('Site Description'!$G$34&gt;0,'Data Analysis'!AN61,"NO TRANSECT")</f>
        <v>NO TRANSECT</v>
      </c>
      <c r="I52" s="102" t="e">
        <f t="shared" si="0"/>
        <v>#DIV/0!</v>
      </c>
      <c r="J52" s="103" t="e">
        <f t="shared" si="1"/>
        <v>#DIV/0!</v>
      </c>
      <c r="K52" s="296" t="str">
        <f>IF('Site Description'!$B$34&gt;0,'Data Analysis'!I61,"NO TRANSECT")</f>
        <v>NO TRANSECT</v>
      </c>
      <c r="L52" s="297" t="str">
        <f>IF('Site Description'!$C$34&gt;0,'Data Analysis'!P61,"NO TRANSECT")</f>
        <v>NO TRANSECT</v>
      </c>
      <c r="M52" s="297" t="str">
        <f>IF('Site Description'!$D$34&gt;0,'Data Analysis'!W61,"NO TRANSECT")</f>
        <v>NO TRANSECT</v>
      </c>
      <c r="N52" s="297" t="str">
        <f>IF('Site Description'!$E$34&gt;0,'Data Analysis'!AD61,"NO TRANSECT")</f>
        <v>NO TRANSECT</v>
      </c>
      <c r="O52" s="297" t="str">
        <f>IF('Site Description'!$F$34&gt;0,'Data Analysis'!AK61,"NO TRANSECT")</f>
        <v>NO TRANSECT</v>
      </c>
      <c r="P52" s="297" t="str">
        <f>IF('Site Description'!$G$34&gt;0,'Data Analysis'!AR61,"NO TRANSECT")</f>
        <v>NO TRANSECT</v>
      </c>
      <c r="Q52" s="102" t="e">
        <f t="shared" si="2"/>
        <v>#DIV/0!</v>
      </c>
      <c r="R52" s="103" t="e">
        <f t="shared" si="3"/>
        <v>#DIV/0!</v>
      </c>
    </row>
    <row r="53" spans="1:18" ht="15.75" thickBot="1">
      <c r="A53" s="48" t="str">
        <f>'Calcification Rates'!A67</f>
        <v>ORFR</v>
      </c>
      <c r="B53" s="96" t="str">
        <f>VLOOKUP(A53,'Glossary of Codes'!A:B,2,FALSE)</f>
        <v>Orbicella franksi</v>
      </c>
      <c r="C53" s="296" t="str">
        <f>IF('Site Description'!$B$34&gt;0,'Data Analysis'!E62,"NO TRANSECT")</f>
        <v>NO TRANSECT</v>
      </c>
      <c r="D53" s="297" t="str">
        <f>IF('Site Description'!$C$34&gt;0,'Data Analysis'!L62,"NO TRANSECT")</f>
        <v>NO TRANSECT</v>
      </c>
      <c r="E53" s="297" t="str">
        <f>IF('Site Description'!$D$34&gt;0,'Data Analysis'!S62,"NO TRANSECT")</f>
        <v>NO TRANSECT</v>
      </c>
      <c r="F53" s="297" t="str">
        <f>IF('Site Description'!$E$34&gt;0,'Data Analysis'!Z62,"NO TRANSECT")</f>
        <v>NO TRANSECT</v>
      </c>
      <c r="G53" s="297" t="str">
        <f>IF('Site Description'!$F$34&gt;0,'Data Analysis'!AG62,"NO TRANSECT")</f>
        <v>NO TRANSECT</v>
      </c>
      <c r="H53" s="297" t="str">
        <f>IF('Site Description'!$G$34&gt;0,'Data Analysis'!AN62,"NO TRANSECT")</f>
        <v>NO TRANSECT</v>
      </c>
      <c r="I53" s="102" t="e">
        <f t="shared" si="0"/>
        <v>#DIV/0!</v>
      </c>
      <c r="J53" s="103" t="e">
        <f t="shared" si="1"/>
        <v>#DIV/0!</v>
      </c>
      <c r="K53" s="296" t="str">
        <f>IF('Site Description'!$B$34&gt;0,'Data Analysis'!I62,"NO TRANSECT")</f>
        <v>NO TRANSECT</v>
      </c>
      <c r="L53" s="297" t="str">
        <f>IF('Site Description'!$C$34&gt;0,'Data Analysis'!P62,"NO TRANSECT")</f>
        <v>NO TRANSECT</v>
      </c>
      <c r="M53" s="297" t="str">
        <f>IF('Site Description'!$D$34&gt;0,'Data Analysis'!W62,"NO TRANSECT")</f>
        <v>NO TRANSECT</v>
      </c>
      <c r="N53" s="297" t="str">
        <f>IF('Site Description'!$E$34&gt;0,'Data Analysis'!AD62,"NO TRANSECT")</f>
        <v>NO TRANSECT</v>
      </c>
      <c r="O53" s="297" t="str">
        <f>IF('Site Description'!$F$34&gt;0,'Data Analysis'!AK62,"NO TRANSECT")</f>
        <v>NO TRANSECT</v>
      </c>
      <c r="P53" s="297" t="str">
        <f>IF('Site Description'!$G$34&gt;0,'Data Analysis'!AR62,"NO TRANSECT")</f>
        <v>NO TRANSECT</v>
      </c>
      <c r="Q53" s="102" t="e">
        <f t="shared" si="2"/>
        <v>#DIV/0!</v>
      </c>
      <c r="R53" s="103" t="e">
        <f t="shared" si="3"/>
        <v>#DIV/0!</v>
      </c>
    </row>
    <row r="54" spans="1:18" ht="15.75" thickBot="1">
      <c r="A54" s="48" t="str">
        <f>'Calcification Rates'!A57</f>
        <v>MUA</v>
      </c>
      <c r="B54" s="96" t="str">
        <f>VLOOKUP(A54,'Glossary of Codes'!A:B,2,FALSE)</f>
        <v>Mussa angulosa</v>
      </c>
      <c r="C54" s="296" t="str">
        <f>IF('Site Description'!$B$34&gt;0,'Data Analysis'!E52,"NO TRANSECT")</f>
        <v>NO TRANSECT</v>
      </c>
      <c r="D54" s="297" t="str">
        <f>IF('Site Description'!$C$34&gt;0,'Data Analysis'!L52,"NO TRANSECT")</f>
        <v>NO TRANSECT</v>
      </c>
      <c r="E54" s="297" t="str">
        <f>IF('Site Description'!$D$34&gt;0,'Data Analysis'!S52,"NO TRANSECT")</f>
        <v>NO TRANSECT</v>
      </c>
      <c r="F54" s="297" t="str">
        <f>IF('Site Description'!$E$34&gt;0,'Data Analysis'!Z52,"NO TRANSECT")</f>
        <v>NO TRANSECT</v>
      </c>
      <c r="G54" s="297" t="str">
        <f>IF('Site Description'!$F$34&gt;0,'Data Analysis'!AG52,"NO TRANSECT")</f>
        <v>NO TRANSECT</v>
      </c>
      <c r="H54" s="297" t="str">
        <f>IF('Site Description'!$G$34&gt;0,'Data Analysis'!AN52,"NO TRANSECT")</f>
        <v>NO TRANSECT</v>
      </c>
      <c r="I54" s="102" t="e">
        <f t="shared" si="0"/>
        <v>#DIV/0!</v>
      </c>
      <c r="J54" s="103" t="e">
        <f t="shared" si="1"/>
        <v>#DIV/0!</v>
      </c>
      <c r="K54" s="296" t="str">
        <f>IF('Site Description'!$B$34&gt;0,'Data Analysis'!I52,"NO TRANSECT")</f>
        <v>NO TRANSECT</v>
      </c>
      <c r="L54" s="297" t="str">
        <f>IF('Site Description'!$C$34&gt;0,'Data Analysis'!P52,"NO TRANSECT")</f>
        <v>NO TRANSECT</v>
      </c>
      <c r="M54" s="297" t="str">
        <f>IF('Site Description'!$D$34&gt;0,'Data Analysis'!W52,"NO TRANSECT")</f>
        <v>NO TRANSECT</v>
      </c>
      <c r="N54" s="297" t="str">
        <f>IF('Site Description'!$E$34&gt;0,'Data Analysis'!AD52,"NO TRANSECT")</f>
        <v>NO TRANSECT</v>
      </c>
      <c r="O54" s="297" t="str">
        <f>IF('Site Description'!$F$34&gt;0,'Data Analysis'!AK52,"NO TRANSECT")</f>
        <v>NO TRANSECT</v>
      </c>
      <c r="P54" s="297" t="str">
        <f>IF('Site Description'!$G$34&gt;0,'Data Analysis'!AR52,"NO TRANSECT")</f>
        <v>NO TRANSECT</v>
      </c>
      <c r="Q54" s="102" t="e">
        <f t="shared" si="2"/>
        <v>#DIV/0!</v>
      </c>
      <c r="R54" s="103" t="e">
        <f t="shared" si="3"/>
        <v>#DIV/0!</v>
      </c>
    </row>
    <row r="55" spans="1:18" ht="15.75" thickBot="1">
      <c r="A55" s="48" t="str">
        <f>'Calcification Rates'!A58</f>
        <v>MY</v>
      </c>
      <c r="B55" s="96" t="str">
        <f>VLOOKUP(A55,'Glossary of Codes'!A:B,2,FALSE)</f>
        <v>Mycetophyllia spp.</v>
      </c>
      <c r="C55" s="296" t="str">
        <f>IF('Site Description'!$B$34&gt;0,'Data Analysis'!E53,"NO TRANSECT")</f>
        <v>NO TRANSECT</v>
      </c>
      <c r="D55" s="297" t="str">
        <f>IF('Site Description'!$C$34&gt;0,'Data Analysis'!L53,"NO TRANSECT")</f>
        <v>NO TRANSECT</v>
      </c>
      <c r="E55" s="297" t="str">
        <f>IF('Site Description'!$D$34&gt;0,'Data Analysis'!S53,"NO TRANSECT")</f>
        <v>NO TRANSECT</v>
      </c>
      <c r="F55" s="297" t="str">
        <f>IF('Site Description'!$E$34&gt;0,'Data Analysis'!Z53,"NO TRANSECT")</f>
        <v>NO TRANSECT</v>
      </c>
      <c r="G55" s="297" t="str">
        <f>IF('Site Description'!$F$34&gt;0,'Data Analysis'!AG53,"NO TRANSECT")</f>
        <v>NO TRANSECT</v>
      </c>
      <c r="H55" s="297" t="str">
        <f>IF('Site Description'!$G$34&gt;0,'Data Analysis'!AN53,"NO TRANSECT")</f>
        <v>NO TRANSECT</v>
      </c>
      <c r="I55" s="102" t="e">
        <f t="shared" si="0"/>
        <v>#DIV/0!</v>
      </c>
      <c r="J55" s="103" t="e">
        <f t="shared" si="1"/>
        <v>#DIV/0!</v>
      </c>
      <c r="K55" s="296" t="str">
        <f>IF('Site Description'!$B$34&gt;0,'Data Analysis'!I53,"NO TRANSECT")</f>
        <v>NO TRANSECT</v>
      </c>
      <c r="L55" s="297" t="str">
        <f>IF('Site Description'!$C$34&gt;0,'Data Analysis'!P53,"NO TRANSECT")</f>
        <v>NO TRANSECT</v>
      </c>
      <c r="M55" s="297" t="str">
        <f>IF('Site Description'!$D$34&gt;0,'Data Analysis'!W53,"NO TRANSECT")</f>
        <v>NO TRANSECT</v>
      </c>
      <c r="N55" s="297" t="str">
        <f>IF('Site Description'!$E$34&gt;0,'Data Analysis'!AD53,"NO TRANSECT")</f>
        <v>NO TRANSECT</v>
      </c>
      <c r="O55" s="297" t="str">
        <f>IF('Site Description'!$F$34&gt;0,'Data Analysis'!AK53,"NO TRANSECT")</f>
        <v>NO TRANSECT</v>
      </c>
      <c r="P55" s="297" t="str">
        <f>IF('Site Description'!$G$34&gt;0,'Data Analysis'!AR53,"NO TRANSECT")</f>
        <v>NO TRANSECT</v>
      </c>
      <c r="Q55" s="102" t="e">
        <f t="shared" si="2"/>
        <v>#DIV/0!</v>
      </c>
      <c r="R55" s="103" t="e">
        <f t="shared" si="3"/>
        <v>#DIV/0!</v>
      </c>
    </row>
    <row r="56" spans="1:18" ht="15.75" thickBot="1">
      <c r="A56" s="48" t="str">
        <f>'Calcification Rates'!A59</f>
        <v>MYA</v>
      </c>
      <c r="B56" s="96" t="str">
        <f>VLOOKUP(A56,'Glossary of Codes'!A:B,2,FALSE)</f>
        <v>Mycetophyllia aliciae</v>
      </c>
      <c r="C56" s="296" t="str">
        <f>IF('Site Description'!$B$34&gt;0,'Data Analysis'!E54,"NO TRANSECT")</f>
        <v>NO TRANSECT</v>
      </c>
      <c r="D56" s="297" t="str">
        <f>IF('Site Description'!$C$34&gt;0,'Data Analysis'!L54,"NO TRANSECT")</f>
        <v>NO TRANSECT</v>
      </c>
      <c r="E56" s="297" t="str">
        <f>IF('Site Description'!$D$34&gt;0,'Data Analysis'!S54,"NO TRANSECT")</f>
        <v>NO TRANSECT</v>
      </c>
      <c r="F56" s="297" t="str">
        <f>IF('Site Description'!$E$34&gt;0,'Data Analysis'!Z54,"NO TRANSECT")</f>
        <v>NO TRANSECT</v>
      </c>
      <c r="G56" s="297" t="str">
        <f>IF('Site Description'!$F$34&gt;0,'Data Analysis'!AG54,"NO TRANSECT")</f>
        <v>NO TRANSECT</v>
      </c>
      <c r="H56" s="297" t="str">
        <f>IF('Site Description'!$G$34&gt;0,'Data Analysis'!AN54,"NO TRANSECT")</f>
        <v>NO TRANSECT</v>
      </c>
      <c r="I56" s="102" t="e">
        <f t="shared" si="0"/>
        <v>#DIV/0!</v>
      </c>
      <c r="J56" s="103" t="e">
        <f t="shared" si="1"/>
        <v>#DIV/0!</v>
      </c>
      <c r="K56" s="296" t="str">
        <f>IF('Site Description'!$B$34&gt;0,'Data Analysis'!I54,"NO TRANSECT")</f>
        <v>NO TRANSECT</v>
      </c>
      <c r="L56" s="297" t="str">
        <f>IF('Site Description'!$C$34&gt;0,'Data Analysis'!P54,"NO TRANSECT")</f>
        <v>NO TRANSECT</v>
      </c>
      <c r="M56" s="297" t="str">
        <f>IF('Site Description'!$D$34&gt;0,'Data Analysis'!W54,"NO TRANSECT")</f>
        <v>NO TRANSECT</v>
      </c>
      <c r="N56" s="297" t="str">
        <f>IF('Site Description'!$E$34&gt;0,'Data Analysis'!AD54,"NO TRANSECT")</f>
        <v>NO TRANSECT</v>
      </c>
      <c r="O56" s="297" t="str">
        <f>IF('Site Description'!$F$34&gt;0,'Data Analysis'!AK54,"NO TRANSECT")</f>
        <v>NO TRANSECT</v>
      </c>
      <c r="P56" s="297" t="str">
        <f>IF('Site Description'!$G$34&gt;0,'Data Analysis'!AR54,"NO TRANSECT")</f>
        <v>NO TRANSECT</v>
      </c>
      <c r="Q56" s="102" t="e">
        <f t="shared" si="2"/>
        <v>#DIV/0!</v>
      </c>
      <c r="R56" s="103" t="e">
        <f t="shared" si="3"/>
        <v>#DIV/0!</v>
      </c>
    </row>
    <row r="57" spans="1:18" ht="15.75" thickBot="1">
      <c r="A57" s="48" t="str">
        <f>'Calcification Rates'!A60</f>
        <v>MYD</v>
      </c>
      <c r="B57" s="96" t="str">
        <f>VLOOKUP(A57,'Glossary of Codes'!A:B,2,FALSE)</f>
        <v>Mycetophyllia danaana</v>
      </c>
      <c r="C57" s="296" t="str">
        <f>IF('Site Description'!$B$34&gt;0,'Data Analysis'!E55,"NO TRANSECT")</f>
        <v>NO TRANSECT</v>
      </c>
      <c r="D57" s="297" t="str">
        <f>IF('Site Description'!$C$34&gt;0,'Data Analysis'!L55,"NO TRANSECT")</f>
        <v>NO TRANSECT</v>
      </c>
      <c r="E57" s="297" t="str">
        <f>IF('Site Description'!$D$34&gt;0,'Data Analysis'!S55,"NO TRANSECT")</f>
        <v>NO TRANSECT</v>
      </c>
      <c r="F57" s="297" t="str">
        <f>IF('Site Description'!$E$34&gt;0,'Data Analysis'!Z55,"NO TRANSECT")</f>
        <v>NO TRANSECT</v>
      </c>
      <c r="G57" s="297" t="str">
        <f>IF('Site Description'!$F$34&gt;0,'Data Analysis'!AG55,"NO TRANSECT")</f>
        <v>NO TRANSECT</v>
      </c>
      <c r="H57" s="297" t="str">
        <f>IF('Site Description'!$G$34&gt;0,'Data Analysis'!AN55,"NO TRANSECT")</f>
        <v>NO TRANSECT</v>
      </c>
      <c r="I57" s="102" t="e">
        <f t="shared" si="0"/>
        <v>#DIV/0!</v>
      </c>
      <c r="J57" s="103" t="e">
        <f t="shared" si="1"/>
        <v>#DIV/0!</v>
      </c>
      <c r="K57" s="296" t="str">
        <f>IF('Site Description'!$B$34&gt;0,'Data Analysis'!I55,"NO TRANSECT")</f>
        <v>NO TRANSECT</v>
      </c>
      <c r="L57" s="297" t="str">
        <f>IF('Site Description'!$C$34&gt;0,'Data Analysis'!P55,"NO TRANSECT")</f>
        <v>NO TRANSECT</v>
      </c>
      <c r="M57" s="297" t="str">
        <f>IF('Site Description'!$D$34&gt;0,'Data Analysis'!W55,"NO TRANSECT")</f>
        <v>NO TRANSECT</v>
      </c>
      <c r="N57" s="297" t="str">
        <f>IF('Site Description'!$E$34&gt;0,'Data Analysis'!AD55,"NO TRANSECT")</f>
        <v>NO TRANSECT</v>
      </c>
      <c r="O57" s="297" t="str">
        <f>IF('Site Description'!$F$34&gt;0,'Data Analysis'!AK55,"NO TRANSECT")</f>
        <v>NO TRANSECT</v>
      </c>
      <c r="P57" s="297" t="str">
        <f>IF('Site Description'!$G$34&gt;0,'Data Analysis'!AR55,"NO TRANSECT")</f>
        <v>NO TRANSECT</v>
      </c>
      <c r="Q57" s="102" t="e">
        <f t="shared" si="2"/>
        <v>#DIV/0!</v>
      </c>
      <c r="R57" s="103" t="e">
        <f t="shared" si="3"/>
        <v>#DIV/0!</v>
      </c>
    </row>
    <row r="58" spans="1:18" ht="15.75" thickBot="1">
      <c r="A58" s="48" t="str">
        <f>'Calcification Rates'!A61</f>
        <v>MYF</v>
      </c>
      <c r="B58" s="96" t="str">
        <f>VLOOKUP(A58,'Glossary of Codes'!A:B,2,FALSE)</f>
        <v>Mycetophyllia ferox</v>
      </c>
      <c r="C58" s="296" t="str">
        <f>IF('Site Description'!$B$34&gt;0,'Data Analysis'!E56,"NO TRANSECT")</f>
        <v>NO TRANSECT</v>
      </c>
      <c r="D58" s="297" t="str">
        <f>IF('Site Description'!$C$34&gt;0,'Data Analysis'!L56,"NO TRANSECT")</f>
        <v>NO TRANSECT</v>
      </c>
      <c r="E58" s="297" t="str">
        <f>IF('Site Description'!$D$34&gt;0,'Data Analysis'!S56,"NO TRANSECT")</f>
        <v>NO TRANSECT</v>
      </c>
      <c r="F58" s="297" t="str">
        <f>IF('Site Description'!$E$34&gt;0,'Data Analysis'!Z56,"NO TRANSECT")</f>
        <v>NO TRANSECT</v>
      </c>
      <c r="G58" s="297" t="str">
        <f>IF('Site Description'!$F$34&gt;0,'Data Analysis'!AG56,"NO TRANSECT")</f>
        <v>NO TRANSECT</v>
      </c>
      <c r="H58" s="297" t="str">
        <f>IF('Site Description'!$G$34&gt;0,'Data Analysis'!AN56,"NO TRANSECT")</f>
        <v>NO TRANSECT</v>
      </c>
      <c r="I58" s="102" t="e">
        <f t="shared" si="0"/>
        <v>#DIV/0!</v>
      </c>
      <c r="J58" s="103" t="e">
        <f t="shared" si="1"/>
        <v>#DIV/0!</v>
      </c>
      <c r="K58" s="296" t="str">
        <f>IF('Site Description'!$B$34&gt;0,'Data Analysis'!I56,"NO TRANSECT")</f>
        <v>NO TRANSECT</v>
      </c>
      <c r="L58" s="297" t="str">
        <f>IF('Site Description'!$C$34&gt;0,'Data Analysis'!P56,"NO TRANSECT")</f>
        <v>NO TRANSECT</v>
      </c>
      <c r="M58" s="297" t="str">
        <f>IF('Site Description'!$D$34&gt;0,'Data Analysis'!W56,"NO TRANSECT")</f>
        <v>NO TRANSECT</v>
      </c>
      <c r="N58" s="297" t="str">
        <f>IF('Site Description'!$E$34&gt;0,'Data Analysis'!AD56,"NO TRANSECT")</f>
        <v>NO TRANSECT</v>
      </c>
      <c r="O58" s="297" t="str">
        <f>IF('Site Description'!$F$34&gt;0,'Data Analysis'!AK56,"NO TRANSECT")</f>
        <v>NO TRANSECT</v>
      </c>
      <c r="P58" s="297" t="str">
        <f>IF('Site Description'!$G$34&gt;0,'Data Analysis'!AR56,"NO TRANSECT")</f>
        <v>NO TRANSECT</v>
      </c>
      <c r="Q58" s="102" t="e">
        <f t="shared" si="2"/>
        <v>#DIV/0!</v>
      </c>
      <c r="R58" s="103" t="e">
        <f t="shared" si="3"/>
        <v>#DIV/0!</v>
      </c>
    </row>
    <row r="59" spans="1:18" ht="15.75" thickBot="1">
      <c r="A59" s="48" t="str">
        <f>'Calcification Rates'!A62</f>
        <v>MYL</v>
      </c>
      <c r="B59" s="96" t="str">
        <f>VLOOKUP(A59,'Glossary of Codes'!A:B,2,FALSE)</f>
        <v>Mycetophyllia lamarckiana</v>
      </c>
      <c r="C59" s="296" t="str">
        <f>IF('Site Description'!$B$34&gt;0,'Data Analysis'!E57,"NO TRANSECT")</f>
        <v>NO TRANSECT</v>
      </c>
      <c r="D59" s="297" t="str">
        <f>IF('Site Description'!$C$34&gt;0,'Data Analysis'!L57,"NO TRANSECT")</f>
        <v>NO TRANSECT</v>
      </c>
      <c r="E59" s="297" t="str">
        <f>IF('Site Description'!$D$34&gt;0,'Data Analysis'!S57,"NO TRANSECT")</f>
        <v>NO TRANSECT</v>
      </c>
      <c r="F59" s="297" t="str">
        <f>IF('Site Description'!$E$34&gt;0,'Data Analysis'!Z57,"NO TRANSECT")</f>
        <v>NO TRANSECT</v>
      </c>
      <c r="G59" s="297" t="str">
        <f>IF('Site Description'!$F$34&gt;0,'Data Analysis'!AG57,"NO TRANSECT")</f>
        <v>NO TRANSECT</v>
      </c>
      <c r="H59" s="297" t="str">
        <f>IF('Site Description'!$G$34&gt;0,'Data Analysis'!AN57,"NO TRANSECT")</f>
        <v>NO TRANSECT</v>
      </c>
      <c r="I59" s="102" t="e">
        <f t="shared" si="0"/>
        <v>#DIV/0!</v>
      </c>
      <c r="J59" s="103" t="e">
        <f t="shared" si="1"/>
        <v>#DIV/0!</v>
      </c>
      <c r="K59" s="296" t="str">
        <f>IF('Site Description'!$B$34&gt;0,'Data Analysis'!I57,"NO TRANSECT")</f>
        <v>NO TRANSECT</v>
      </c>
      <c r="L59" s="297" t="str">
        <f>IF('Site Description'!$C$34&gt;0,'Data Analysis'!P57,"NO TRANSECT")</f>
        <v>NO TRANSECT</v>
      </c>
      <c r="M59" s="297" t="str">
        <f>IF('Site Description'!$D$34&gt;0,'Data Analysis'!W57,"NO TRANSECT")</f>
        <v>NO TRANSECT</v>
      </c>
      <c r="N59" s="297" t="str">
        <f>IF('Site Description'!$E$34&gt;0,'Data Analysis'!AD57,"NO TRANSECT")</f>
        <v>NO TRANSECT</v>
      </c>
      <c r="O59" s="297" t="str">
        <f>IF('Site Description'!$F$34&gt;0,'Data Analysis'!AK57,"NO TRANSECT")</f>
        <v>NO TRANSECT</v>
      </c>
      <c r="P59" s="297" t="str">
        <f>IF('Site Description'!$G$34&gt;0,'Data Analysis'!AR57,"NO TRANSECT")</f>
        <v>NO TRANSECT</v>
      </c>
      <c r="Q59" s="102" t="e">
        <f t="shared" si="2"/>
        <v>#DIV/0!</v>
      </c>
      <c r="R59" s="103" t="e">
        <f t="shared" si="3"/>
        <v>#DIV/0!</v>
      </c>
    </row>
    <row r="60" spans="1:18" ht="15.75" thickBot="1">
      <c r="A60" s="48" t="str">
        <f>'Calcification Rates'!A63</f>
        <v>MYR</v>
      </c>
      <c r="B60" s="96" t="str">
        <f>VLOOKUP(A60,'Glossary of Codes'!A:B,2,FALSE)</f>
        <v>Mycetophyllia reesii</v>
      </c>
      <c r="C60" s="296" t="str">
        <f>IF('Site Description'!$B$34&gt;0,'Data Analysis'!E58,"NO TRANSECT")</f>
        <v>NO TRANSECT</v>
      </c>
      <c r="D60" s="297" t="str">
        <f>IF('Site Description'!$C$34&gt;0,'Data Analysis'!L58,"NO TRANSECT")</f>
        <v>NO TRANSECT</v>
      </c>
      <c r="E60" s="297" t="str">
        <f>IF('Site Description'!$D$34&gt;0,'Data Analysis'!S58,"NO TRANSECT")</f>
        <v>NO TRANSECT</v>
      </c>
      <c r="F60" s="297" t="str">
        <f>IF('Site Description'!$E$34&gt;0,'Data Analysis'!Z58,"NO TRANSECT")</f>
        <v>NO TRANSECT</v>
      </c>
      <c r="G60" s="297" t="str">
        <f>IF('Site Description'!$F$34&gt;0,'Data Analysis'!AG58,"NO TRANSECT")</f>
        <v>NO TRANSECT</v>
      </c>
      <c r="H60" s="297" t="str">
        <f>IF('Site Description'!$G$34&gt;0,'Data Analysis'!AN58,"NO TRANSECT")</f>
        <v>NO TRANSECT</v>
      </c>
      <c r="I60" s="102" t="e">
        <f t="shared" si="0"/>
        <v>#DIV/0!</v>
      </c>
      <c r="J60" s="103" t="e">
        <f t="shared" si="1"/>
        <v>#DIV/0!</v>
      </c>
      <c r="K60" s="296" t="str">
        <f>IF('Site Description'!$B$34&gt;0,'Data Analysis'!I58,"NO TRANSECT")</f>
        <v>NO TRANSECT</v>
      </c>
      <c r="L60" s="297" t="str">
        <f>IF('Site Description'!$C$34&gt;0,'Data Analysis'!P58,"NO TRANSECT")</f>
        <v>NO TRANSECT</v>
      </c>
      <c r="M60" s="297" t="str">
        <f>IF('Site Description'!$D$34&gt;0,'Data Analysis'!W58,"NO TRANSECT")</f>
        <v>NO TRANSECT</v>
      </c>
      <c r="N60" s="297" t="str">
        <f>IF('Site Description'!$E$34&gt;0,'Data Analysis'!AD58,"NO TRANSECT")</f>
        <v>NO TRANSECT</v>
      </c>
      <c r="O60" s="297" t="str">
        <f>IF('Site Description'!$F$34&gt;0,'Data Analysis'!AK58,"NO TRANSECT")</f>
        <v>NO TRANSECT</v>
      </c>
      <c r="P60" s="297" t="str">
        <f>IF('Site Description'!$G$34&gt;0,'Data Analysis'!AR58,"NO TRANSECT")</f>
        <v>NO TRANSECT</v>
      </c>
      <c r="Q60" s="102" t="e">
        <f t="shared" si="2"/>
        <v>#DIV/0!</v>
      </c>
      <c r="R60" s="103" t="e">
        <f t="shared" si="3"/>
        <v>#DIV/0!</v>
      </c>
    </row>
    <row r="61" spans="1:18" ht="15.75" thickBot="1">
      <c r="A61" s="48" t="str">
        <f>'Calcification Rates'!A68</f>
        <v>OCE</v>
      </c>
      <c r="B61" s="158" t="str">
        <f>VLOOKUP(A61,'Glossary of Codes'!A:B,2,FALSE)</f>
        <v>Other calcareous encrusters</v>
      </c>
      <c r="C61" s="296" t="str">
        <f>IF('Site Description'!$B$34&gt;0,'Data Analysis'!E63,"NO TRANSECT")</f>
        <v>NO TRANSECT</v>
      </c>
      <c r="D61" s="297" t="str">
        <f>IF('Site Description'!$C$34&gt;0,'Data Analysis'!L63,"NO TRANSECT")</f>
        <v>NO TRANSECT</v>
      </c>
      <c r="E61" s="297" t="str">
        <f>IF('Site Description'!$D$34&gt;0,'Data Analysis'!S63,"NO TRANSECT")</f>
        <v>NO TRANSECT</v>
      </c>
      <c r="F61" s="297" t="str">
        <f>IF('Site Description'!$E$34&gt;0,'Data Analysis'!Z63,"NO TRANSECT")</f>
        <v>NO TRANSECT</v>
      </c>
      <c r="G61" s="297" t="str">
        <f>IF('Site Description'!$F$34&gt;0,'Data Analysis'!AG63,"NO TRANSECT")</f>
        <v>NO TRANSECT</v>
      </c>
      <c r="H61" s="297" t="str">
        <f>IF('Site Description'!$G$34&gt;0,'Data Analysis'!AN63,"NO TRANSECT")</f>
        <v>NO TRANSECT</v>
      </c>
      <c r="I61" s="102" t="e">
        <f t="shared" si="0"/>
        <v>#DIV/0!</v>
      </c>
      <c r="J61" s="103" t="e">
        <f t="shared" si="1"/>
        <v>#DIV/0!</v>
      </c>
      <c r="K61" s="296" t="str">
        <f>IF('Site Description'!$B$34&gt;0,'Data Analysis'!I63,"NO TRANSECT")</f>
        <v>NO TRANSECT</v>
      </c>
      <c r="L61" s="297" t="str">
        <f>IF('Site Description'!$C$34&gt;0,'Data Analysis'!P63,"NO TRANSECT")</f>
        <v>NO TRANSECT</v>
      </c>
      <c r="M61" s="297" t="str">
        <f>IF('Site Description'!$D$34&gt;0,'Data Analysis'!W63,"NO TRANSECT")</f>
        <v>NO TRANSECT</v>
      </c>
      <c r="N61" s="297" t="str">
        <f>IF('Site Description'!$E$34&gt;0,'Data Analysis'!AD63,"NO TRANSECT")</f>
        <v>NO TRANSECT</v>
      </c>
      <c r="O61" s="297" t="str">
        <f>IF('Site Description'!$F$34&gt;0,'Data Analysis'!AK63,"NO TRANSECT")</f>
        <v>NO TRANSECT</v>
      </c>
      <c r="P61" s="297" t="str">
        <f>IF('Site Description'!$G$34&gt;0,'Data Analysis'!AR63,"NO TRANSECT")</f>
        <v>NO TRANSECT</v>
      </c>
      <c r="Q61" s="102" t="e">
        <f t="shared" si="2"/>
        <v>#DIV/0!</v>
      </c>
      <c r="R61" s="103" t="e">
        <f t="shared" si="3"/>
        <v>#DIV/0!</v>
      </c>
    </row>
    <row r="62" spans="1:18" ht="15.75" thickBot="1">
      <c r="A62" s="48" t="str">
        <f>'Calcification Rates'!A69</f>
        <v>OTH</v>
      </c>
      <c r="B62" s="96" t="str">
        <f>VLOOKUP(A62,'Glossary of Codes'!A:B,2,FALSE)</f>
        <v>Other</v>
      </c>
      <c r="C62" s="296" t="str">
        <f>IF('Site Description'!$B$34&gt;0,'Data Analysis'!E64,"NO TRANSECT")</f>
        <v>NO TRANSECT</v>
      </c>
      <c r="D62" s="297" t="str">
        <f>IF('Site Description'!$C$34&gt;0,'Data Analysis'!L64,"NO TRANSECT")</f>
        <v>NO TRANSECT</v>
      </c>
      <c r="E62" s="297" t="str">
        <f>IF('Site Description'!$D$34&gt;0,'Data Analysis'!S64,"NO TRANSECT")</f>
        <v>NO TRANSECT</v>
      </c>
      <c r="F62" s="297" t="str">
        <f>IF('Site Description'!$E$34&gt;0,'Data Analysis'!Z64,"NO TRANSECT")</f>
        <v>NO TRANSECT</v>
      </c>
      <c r="G62" s="297" t="str">
        <f>IF('Site Description'!$F$34&gt;0,'Data Analysis'!AG64,"NO TRANSECT")</f>
        <v>NO TRANSECT</v>
      </c>
      <c r="H62" s="297" t="str">
        <f>IF('Site Description'!$G$34&gt;0,'Data Analysis'!AN64,"NO TRANSECT")</f>
        <v>NO TRANSECT</v>
      </c>
      <c r="I62" s="102" t="e">
        <f t="shared" si="0"/>
        <v>#DIV/0!</v>
      </c>
      <c r="J62" s="103" t="e">
        <f t="shared" si="1"/>
        <v>#DIV/0!</v>
      </c>
      <c r="K62" s="296" t="str">
        <f>IF('Site Description'!$B$34&gt;0,'Data Analysis'!I64,"NO TRANSECT")</f>
        <v>NO TRANSECT</v>
      </c>
      <c r="L62" s="297" t="str">
        <f>IF('Site Description'!$C$34&gt;0,'Data Analysis'!P64,"NO TRANSECT")</f>
        <v>NO TRANSECT</v>
      </c>
      <c r="M62" s="297" t="str">
        <f>IF('Site Description'!$D$34&gt;0,'Data Analysis'!W64,"NO TRANSECT")</f>
        <v>NO TRANSECT</v>
      </c>
      <c r="N62" s="297" t="str">
        <f>IF('Site Description'!$E$34&gt;0,'Data Analysis'!AD64,"NO TRANSECT")</f>
        <v>NO TRANSECT</v>
      </c>
      <c r="O62" s="297" t="str">
        <f>IF('Site Description'!$F$34&gt;0,'Data Analysis'!AK64,"NO TRANSECT")</f>
        <v>NO TRANSECT</v>
      </c>
      <c r="P62" s="297" t="str">
        <f>IF('Site Description'!$G$34&gt;0,'Data Analysis'!AR64,"NO TRANSECT")</f>
        <v>NO TRANSECT</v>
      </c>
      <c r="Q62" s="102" t="e">
        <f t="shared" si="2"/>
        <v>#DIV/0!</v>
      </c>
      <c r="R62" s="103" t="e">
        <f t="shared" si="3"/>
        <v>#DIV/0!</v>
      </c>
    </row>
    <row r="63" spans="1:18" ht="15.75" thickBot="1">
      <c r="A63" s="48" t="str">
        <f>'Calcification Rates'!A70</f>
        <v>PEY</v>
      </c>
      <c r="B63" s="96" t="str">
        <f>VLOOKUP(A63,'Glossary of Codes'!A:B,2,FALSE)</f>
        <v>Peysonellid algae</v>
      </c>
      <c r="C63" s="296" t="str">
        <f>IF('Site Description'!$B$34&gt;0,'Data Analysis'!E65,"NO TRANSECT")</f>
        <v>NO TRANSECT</v>
      </c>
      <c r="D63" s="297" t="str">
        <f>IF('Site Description'!$C$34&gt;0,'Data Analysis'!L65,"NO TRANSECT")</f>
        <v>NO TRANSECT</v>
      </c>
      <c r="E63" s="297" t="str">
        <f>IF('Site Description'!$D$34&gt;0,'Data Analysis'!S65,"NO TRANSECT")</f>
        <v>NO TRANSECT</v>
      </c>
      <c r="F63" s="297" t="str">
        <f>IF('Site Description'!$E$34&gt;0,'Data Analysis'!Z65,"NO TRANSECT")</f>
        <v>NO TRANSECT</v>
      </c>
      <c r="G63" s="297" t="str">
        <f>IF('Site Description'!$F$34&gt;0,'Data Analysis'!AG65,"NO TRANSECT")</f>
        <v>NO TRANSECT</v>
      </c>
      <c r="H63" s="297" t="str">
        <f>IF('Site Description'!$G$34&gt;0,'Data Analysis'!AN65,"NO TRANSECT")</f>
        <v>NO TRANSECT</v>
      </c>
      <c r="I63" s="102" t="e">
        <f t="shared" si="0"/>
        <v>#DIV/0!</v>
      </c>
      <c r="J63" s="103" t="e">
        <f t="shared" si="1"/>
        <v>#DIV/0!</v>
      </c>
      <c r="K63" s="296" t="str">
        <f>IF('Site Description'!$B$34&gt;0,'Data Analysis'!I65,"NO TRANSECT")</f>
        <v>NO TRANSECT</v>
      </c>
      <c r="L63" s="297" t="str">
        <f>IF('Site Description'!$C$34&gt;0,'Data Analysis'!P65,"NO TRANSECT")</f>
        <v>NO TRANSECT</v>
      </c>
      <c r="M63" s="297" t="str">
        <f>IF('Site Description'!$D$34&gt;0,'Data Analysis'!W65,"NO TRANSECT")</f>
        <v>NO TRANSECT</v>
      </c>
      <c r="N63" s="297" t="str">
        <f>IF('Site Description'!$E$34&gt;0,'Data Analysis'!AD65,"NO TRANSECT")</f>
        <v>NO TRANSECT</v>
      </c>
      <c r="O63" s="297" t="str">
        <f>IF('Site Description'!$F$34&gt;0,'Data Analysis'!AK65,"NO TRANSECT")</f>
        <v>NO TRANSECT</v>
      </c>
      <c r="P63" s="297" t="str">
        <f>IF('Site Description'!$G$34&gt;0,'Data Analysis'!AR65,"NO TRANSECT")</f>
        <v>NO TRANSECT</v>
      </c>
      <c r="Q63" s="102" t="e">
        <f t="shared" si="2"/>
        <v>#DIV/0!</v>
      </c>
      <c r="R63" s="103" t="e">
        <f t="shared" si="3"/>
        <v>#DIV/0!</v>
      </c>
    </row>
    <row r="64" spans="1:18" ht="15.75" thickBot="1">
      <c r="A64" s="48" t="str">
        <f>'Calcification Rates'!A71</f>
        <v>POA</v>
      </c>
      <c r="B64" s="96" t="str">
        <f>VLOOKUP(A64,'Glossary of Codes'!A:B,2,FALSE)</f>
        <v>Porites astreoides</v>
      </c>
      <c r="C64" s="296" t="str">
        <f>IF('Site Description'!$B$34&gt;0,'Data Analysis'!E66,"NO TRANSECT")</f>
        <v>NO TRANSECT</v>
      </c>
      <c r="D64" s="297" t="str">
        <f>IF('Site Description'!$C$34&gt;0,'Data Analysis'!L66,"NO TRANSECT")</f>
        <v>NO TRANSECT</v>
      </c>
      <c r="E64" s="297" t="str">
        <f>IF('Site Description'!$D$34&gt;0,'Data Analysis'!S66,"NO TRANSECT")</f>
        <v>NO TRANSECT</v>
      </c>
      <c r="F64" s="297" t="str">
        <f>IF('Site Description'!$E$34&gt;0,'Data Analysis'!Z66,"NO TRANSECT")</f>
        <v>NO TRANSECT</v>
      </c>
      <c r="G64" s="297" t="str">
        <f>IF('Site Description'!$F$34&gt;0,'Data Analysis'!AG66,"NO TRANSECT")</f>
        <v>NO TRANSECT</v>
      </c>
      <c r="H64" s="297" t="str">
        <f>IF('Site Description'!$G$34&gt;0,'Data Analysis'!AN66,"NO TRANSECT")</f>
        <v>NO TRANSECT</v>
      </c>
      <c r="I64" s="102" t="e">
        <f aca="true" t="shared" si="4" ref="I64:I77">AVERAGE(C64:H64)</f>
        <v>#DIV/0!</v>
      </c>
      <c r="J64" s="103" t="e">
        <f aca="true" t="shared" si="5" ref="J64:J77">STDEV(C64:H64)</f>
        <v>#DIV/0!</v>
      </c>
      <c r="K64" s="296" t="str">
        <f>IF('Site Description'!$B$34&gt;0,'Data Analysis'!I66,"NO TRANSECT")</f>
        <v>NO TRANSECT</v>
      </c>
      <c r="L64" s="297" t="str">
        <f>IF('Site Description'!$C$34&gt;0,'Data Analysis'!P66,"NO TRANSECT")</f>
        <v>NO TRANSECT</v>
      </c>
      <c r="M64" s="297" t="str">
        <f>IF('Site Description'!$D$34&gt;0,'Data Analysis'!W66,"NO TRANSECT")</f>
        <v>NO TRANSECT</v>
      </c>
      <c r="N64" s="297" t="str">
        <f>IF('Site Description'!$E$34&gt;0,'Data Analysis'!AD66,"NO TRANSECT")</f>
        <v>NO TRANSECT</v>
      </c>
      <c r="O64" s="297" t="str">
        <f>IF('Site Description'!$F$34&gt;0,'Data Analysis'!AK66,"NO TRANSECT")</f>
        <v>NO TRANSECT</v>
      </c>
      <c r="P64" s="297" t="str">
        <f>IF('Site Description'!$G$34&gt;0,'Data Analysis'!AR66,"NO TRANSECT")</f>
        <v>NO TRANSECT</v>
      </c>
      <c r="Q64" s="102" t="e">
        <f aca="true" t="shared" si="6" ref="Q64:Q77">AVERAGE(K64:P64)</f>
        <v>#DIV/0!</v>
      </c>
      <c r="R64" s="103" t="e">
        <f aca="true" t="shared" si="7" ref="R64:R82">STDEV(K64:P64)</f>
        <v>#DIV/0!</v>
      </c>
    </row>
    <row r="65" spans="1:18" ht="15.75" thickBot="1">
      <c r="A65" s="48" t="str">
        <f>'Calcification Rates'!A72</f>
        <v>POB</v>
      </c>
      <c r="B65" s="96" t="str">
        <f>VLOOKUP(A65,'Glossary of Codes'!A:B,2,FALSE)</f>
        <v>Porites branneri</v>
      </c>
      <c r="C65" s="296" t="str">
        <f>IF('Site Description'!$B$34&gt;0,'Data Analysis'!E67,"NO TRANSECT")</f>
        <v>NO TRANSECT</v>
      </c>
      <c r="D65" s="297" t="str">
        <f>IF('Site Description'!$C$34&gt;0,'Data Analysis'!L67,"NO TRANSECT")</f>
        <v>NO TRANSECT</v>
      </c>
      <c r="E65" s="297" t="str">
        <f>IF('Site Description'!$D$34&gt;0,'Data Analysis'!S67,"NO TRANSECT")</f>
        <v>NO TRANSECT</v>
      </c>
      <c r="F65" s="297" t="str">
        <f>IF('Site Description'!$E$34&gt;0,'Data Analysis'!Z67,"NO TRANSECT")</f>
        <v>NO TRANSECT</v>
      </c>
      <c r="G65" s="297" t="str">
        <f>IF('Site Description'!$F$34&gt;0,'Data Analysis'!AG67,"NO TRANSECT")</f>
        <v>NO TRANSECT</v>
      </c>
      <c r="H65" s="297" t="str">
        <f>IF('Site Description'!$G$34&gt;0,'Data Analysis'!AN67,"NO TRANSECT")</f>
        <v>NO TRANSECT</v>
      </c>
      <c r="I65" s="102" t="e">
        <f t="shared" si="4"/>
        <v>#DIV/0!</v>
      </c>
      <c r="J65" s="103" t="e">
        <f t="shared" si="5"/>
        <v>#DIV/0!</v>
      </c>
      <c r="K65" s="296" t="str">
        <f>IF('Site Description'!$B$34&gt;0,'Data Analysis'!I67,"NO TRANSECT")</f>
        <v>NO TRANSECT</v>
      </c>
      <c r="L65" s="297" t="str">
        <f>IF('Site Description'!$C$34&gt;0,'Data Analysis'!P67,"NO TRANSECT")</f>
        <v>NO TRANSECT</v>
      </c>
      <c r="M65" s="297" t="str">
        <f>IF('Site Description'!$D$34&gt;0,'Data Analysis'!W67,"NO TRANSECT")</f>
        <v>NO TRANSECT</v>
      </c>
      <c r="N65" s="297" t="str">
        <f>IF('Site Description'!$E$34&gt;0,'Data Analysis'!AD67,"NO TRANSECT")</f>
        <v>NO TRANSECT</v>
      </c>
      <c r="O65" s="297" t="str">
        <f>IF('Site Description'!$F$34&gt;0,'Data Analysis'!AK67,"NO TRANSECT")</f>
        <v>NO TRANSECT</v>
      </c>
      <c r="P65" s="297" t="str">
        <f>IF('Site Description'!$G$34&gt;0,'Data Analysis'!AR67,"NO TRANSECT")</f>
        <v>NO TRANSECT</v>
      </c>
      <c r="Q65" s="102" t="e">
        <f t="shared" si="6"/>
        <v>#DIV/0!</v>
      </c>
      <c r="R65" s="103" t="e">
        <f t="shared" si="7"/>
        <v>#DIV/0!</v>
      </c>
    </row>
    <row r="66" spans="1:18" ht="15.75" thickBot="1">
      <c r="A66" s="48" t="str">
        <f>'Calcification Rates'!A73</f>
        <v>POC</v>
      </c>
      <c r="B66" s="96" t="str">
        <f>VLOOKUP(A66,'Glossary of Codes'!A:B,2,FALSE)</f>
        <v>Porites colonensis</v>
      </c>
      <c r="C66" s="296" t="str">
        <f>IF('Site Description'!$B$34&gt;0,'Data Analysis'!E68,"NO TRANSECT")</f>
        <v>NO TRANSECT</v>
      </c>
      <c r="D66" s="297" t="str">
        <f>IF('Site Description'!$C$34&gt;0,'Data Analysis'!L68,"NO TRANSECT")</f>
        <v>NO TRANSECT</v>
      </c>
      <c r="E66" s="297" t="str">
        <f>IF('Site Description'!$D$34&gt;0,'Data Analysis'!S68,"NO TRANSECT")</f>
        <v>NO TRANSECT</v>
      </c>
      <c r="F66" s="297" t="str">
        <f>IF('Site Description'!$E$34&gt;0,'Data Analysis'!Z68,"NO TRANSECT")</f>
        <v>NO TRANSECT</v>
      </c>
      <c r="G66" s="297" t="str">
        <f>IF('Site Description'!$F$34&gt;0,'Data Analysis'!AG68,"NO TRANSECT")</f>
        <v>NO TRANSECT</v>
      </c>
      <c r="H66" s="297" t="str">
        <f>IF('Site Description'!$G$34&gt;0,'Data Analysis'!AN68,"NO TRANSECT")</f>
        <v>NO TRANSECT</v>
      </c>
      <c r="I66" s="102" t="e">
        <f t="shared" si="4"/>
        <v>#DIV/0!</v>
      </c>
      <c r="J66" s="103" t="e">
        <f t="shared" si="5"/>
        <v>#DIV/0!</v>
      </c>
      <c r="K66" s="296" t="str">
        <f>IF('Site Description'!$B$34&gt;0,'Data Analysis'!I68,"NO TRANSECT")</f>
        <v>NO TRANSECT</v>
      </c>
      <c r="L66" s="297" t="str">
        <f>IF('Site Description'!$C$34&gt;0,'Data Analysis'!P68,"NO TRANSECT")</f>
        <v>NO TRANSECT</v>
      </c>
      <c r="M66" s="297" t="str">
        <f>IF('Site Description'!$D$34&gt;0,'Data Analysis'!W68,"NO TRANSECT")</f>
        <v>NO TRANSECT</v>
      </c>
      <c r="N66" s="297" t="str">
        <f>IF('Site Description'!$E$34&gt;0,'Data Analysis'!AD68,"NO TRANSECT")</f>
        <v>NO TRANSECT</v>
      </c>
      <c r="O66" s="297" t="str">
        <f>IF('Site Description'!$F$34&gt;0,'Data Analysis'!AK68,"NO TRANSECT")</f>
        <v>NO TRANSECT</v>
      </c>
      <c r="P66" s="297" t="str">
        <f>IF('Site Description'!$G$34&gt;0,'Data Analysis'!AR68,"NO TRANSECT")</f>
        <v>NO TRANSECT</v>
      </c>
      <c r="Q66" s="102" t="e">
        <f t="shared" si="6"/>
        <v>#DIV/0!</v>
      </c>
      <c r="R66" s="103" t="e">
        <f t="shared" si="7"/>
        <v>#DIV/0!</v>
      </c>
    </row>
    <row r="67" spans="1:18" ht="15.75" thickBot="1">
      <c r="A67" s="48" t="str">
        <f>'Calcification Rates'!A74</f>
        <v>POD</v>
      </c>
      <c r="B67" s="158" t="str">
        <f>VLOOKUP(A67,'Glossary of Codes'!A:B,2,FALSE)</f>
        <v>Porites divaricata</v>
      </c>
      <c r="C67" s="296" t="str">
        <f>IF('Site Description'!$B$34&gt;0,'Data Analysis'!E69,"NO TRANSECT")</f>
        <v>NO TRANSECT</v>
      </c>
      <c r="D67" s="297" t="str">
        <f>IF('Site Description'!$C$34&gt;0,'Data Analysis'!L69,"NO TRANSECT")</f>
        <v>NO TRANSECT</v>
      </c>
      <c r="E67" s="297" t="str">
        <f>IF('Site Description'!$D$34&gt;0,'Data Analysis'!S69,"NO TRANSECT")</f>
        <v>NO TRANSECT</v>
      </c>
      <c r="F67" s="297" t="str">
        <f>IF('Site Description'!$E$34&gt;0,'Data Analysis'!Z69,"NO TRANSECT")</f>
        <v>NO TRANSECT</v>
      </c>
      <c r="G67" s="297" t="str">
        <f>IF('Site Description'!$F$34&gt;0,'Data Analysis'!AG69,"NO TRANSECT")</f>
        <v>NO TRANSECT</v>
      </c>
      <c r="H67" s="297" t="str">
        <f>IF('Site Description'!$G$34&gt;0,'Data Analysis'!AN69,"NO TRANSECT")</f>
        <v>NO TRANSECT</v>
      </c>
      <c r="I67" s="102" t="e">
        <f t="shared" si="4"/>
        <v>#DIV/0!</v>
      </c>
      <c r="J67" s="103" t="e">
        <f t="shared" si="5"/>
        <v>#DIV/0!</v>
      </c>
      <c r="K67" s="296" t="str">
        <f>IF('Site Description'!$B$34&gt;0,'Data Analysis'!I69,"NO TRANSECT")</f>
        <v>NO TRANSECT</v>
      </c>
      <c r="L67" s="297" t="str">
        <f>IF('Site Description'!$C$34&gt;0,'Data Analysis'!P69,"NO TRANSECT")</f>
        <v>NO TRANSECT</v>
      </c>
      <c r="M67" s="297" t="str">
        <f>IF('Site Description'!$D$34&gt;0,'Data Analysis'!W69,"NO TRANSECT")</f>
        <v>NO TRANSECT</v>
      </c>
      <c r="N67" s="297" t="str">
        <f>IF('Site Description'!$E$34&gt;0,'Data Analysis'!AD69,"NO TRANSECT")</f>
        <v>NO TRANSECT</v>
      </c>
      <c r="O67" s="297" t="str">
        <f>IF('Site Description'!$F$34&gt;0,'Data Analysis'!AK69,"NO TRANSECT")</f>
        <v>NO TRANSECT</v>
      </c>
      <c r="P67" s="297" t="str">
        <f>IF('Site Description'!$G$34&gt;0,'Data Analysis'!AR69,"NO TRANSECT")</f>
        <v>NO TRANSECT</v>
      </c>
      <c r="Q67" s="102" t="e">
        <f t="shared" si="6"/>
        <v>#DIV/0!</v>
      </c>
      <c r="R67" s="103" t="e">
        <f t="shared" si="7"/>
        <v>#DIV/0!</v>
      </c>
    </row>
    <row r="68" spans="1:18" ht="15.75" thickBot="1">
      <c r="A68" s="48" t="str">
        <f>'Calcification Rates'!A75</f>
        <v>POF</v>
      </c>
      <c r="B68" s="96" t="str">
        <f>VLOOKUP(A68,'Glossary of Codes'!A:B,2,FALSE)</f>
        <v>Porites furcata</v>
      </c>
      <c r="C68" s="296" t="str">
        <f>IF('Site Description'!$B$34&gt;0,'Data Analysis'!E70,"NO TRANSECT")</f>
        <v>NO TRANSECT</v>
      </c>
      <c r="D68" s="297" t="str">
        <f>IF('Site Description'!$C$34&gt;0,'Data Analysis'!L70,"NO TRANSECT")</f>
        <v>NO TRANSECT</v>
      </c>
      <c r="E68" s="297" t="str">
        <f>IF('Site Description'!$D$34&gt;0,'Data Analysis'!S70,"NO TRANSECT")</f>
        <v>NO TRANSECT</v>
      </c>
      <c r="F68" s="297" t="str">
        <f>IF('Site Description'!$E$34&gt;0,'Data Analysis'!Z70,"NO TRANSECT")</f>
        <v>NO TRANSECT</v>
      </c>
      <c r="G68" s="297" t="str">
        <f>IF('Site Description'!$F$34&gt;0,'Data Analysis'!AG70,"NO TRANSECT")</f>
        <v>NO TRANSECT</v>
      </c>
      <c r="H68" s="297" t="str">
        <f>IF('Site Description'!$G$34&gt;0,'Data Analysis'!AN70,"NO TRANSECT")</f>
        <v>NO TRANSECT</v>
      </c>
      <c r="I68" s="102" t="e">
        <f t="shared" si="4"/>
        <v>#DIV/0!</v>
      </c>
      <c r="J68" s="103" t="e">
        <f t="shared" si="5"/>
        <v>#DIV/0!</v>
      </c>
      <c r="K68" s="296" t="str">
        <f>IF('Site Description'!$B$34&gt;0,'Data Analysis'!I70,"NO TRANSECT")</f>
        <v>NO TRANSECT</v>
      </c>
      <c r="L68" s="297" t="str">
        <f>IF('Site Description'!$C$34&gt;0,'Data Analysis'!P70,"NO TRANSECT")</f>
        <v>NO TRANSECT</v>
      </c>
      <c r="M68" s="297" t="str">
        <f>IF('Site Description'!$D$34&gt;0,'Data Analysis'!W70,"NO TRANSECT")</f>
        <v>NO TRANSECT</v>
      </c>
      <c r="N68" s="297" t="str">
        <f>IF('Site Description'!$E$34&gt;0,'Data Analysis'!AD70,"NO TRANSECT")</f>
        <v>NO TRANSECT</v>
      </c>
      <c r="O68" s="297" t="str">
        <f>IF('Site Description'!$F$34&gt;0,'Data Analysis'!AK70,"NO TRANSECT")</f>
        <v>NO TRANSECT</v>
      </c>
      <c r="P68" s="297" t="str">
        <f>IF('Site Description'!$G$34&gt;0,'Data Analysis'!AR70,"NO TRANSECT")</f>
        <v>NO TRANSECT</v>
      </c>
      <c r="Q68" s="102" t="e">
        <f t="shared" si="6"/>
        <v>#DIV/0!</v>
      </c>
      <c r="R68" s="103" t="e">
        <f t="shared" si="7"/>
        <v>#DIV/0!</v>
      </c>
    </row>
    <row r="69" spans="1:18" ht="15.75" thickBot="1">
      <c r="A69" s="48" t="str">
        <f>'Calcification Rates'!A76</f>
        <v>POP</v>
      </c>
      <c r="B69" s="158" t="str">
        <f>VLOOKUP(A69,'Glossary of Codes'!A:B,2,FALSE)</f>
        <v>Porites porites</v>
      </c>
      <c r="C69" s="296" t="str">
        <f>IF('Site Description'!$B$34&gt;0,'Data Analysis'!E71,"NO TRANSECT")</f>
        <v>NO TRANSECT</v>
      </c>
      <c r="D69" s="297" t="str">
        <f>IF('Site Description'!$C$34&gt;0,'Data Analysis'!L71,"NO TRANSECT")</f>
        <v>NO TRANSECT</v>
      </c>
      <c r="E69" s="297" t="str">
        <f>IF('Site Description'!$D$34&gt;0,'Data Analysis'!S71,"NO TRANSECT")</f>
        <v>NO TRANSECT</v>
      </c>
      <c r="F69" s="297" t="str">
        <f>IF('Site Description'!$E$34&gt;0,'Data Analysis'!Z71,"NO TRANSECT")</f>
        <v>NO TRANSECT</v>
      </c>
      <c r="G69" s="297" t="str">
        <f>IF('Site Description'!$F$34&gt;0,'Data Analysis'!AG71,"NO TRANSECT")</f>
        <v>NO TRANSECT</v>
      </c>
      <c r="H69" s="297" t="str">
        <f>IF('Site Description'!$G$34&gt;0,'Data Analysis'!AN71,"NO TRANSECT")</f>
        <v>NO TRANSECT</v>
      </c>
      <c r="I69" s="102" t="e">
        <f t="shared" si="4"/>
        <v>#DIV/0!</v>
      </c>
      <c r="J69" s="103" t="e">
        <f t="shared" si="5"/>
        <v>#DIV/0!</v>
      </c>
      <c r="K69" s="296" t="str">
        <f>IF('Site Description'!$B$34&gt;0,'Data Analysis'!I71,"NO TRANSECT")</f>
        <v>NO TRANSECT</v>
      </c>
      <c r="L69" s="297" t="str">
        <f>IF('Site Description'!$C$34&gt;0,'Data Analysis'!P71,"NO TRANSECT")</f>
        <v>NO TRANSECT</v>
      </c>
      <c r="M69" s="297" t="str">
        <f>IF('Site Description'!$D$34&gt;0,'Data Analysis'!W71,"NO TRANSECT")</f>
        <v>NO TRANSECT</v>
      </c>
      <c r="N69" s="297" t="str">
        <f>IF('Site Description'!$E$34&gt;0,'Data Analysis'!AD71,"NO TRANSECT")</f>
        <v>NO TRANSECT</v>
      </c>
      <c r="O69" s="297" t="str">
        <f>IF('Site Description'!$F$34&gt;0,'Data Analysis'!AK71,"NO TRANSECT")</f>
        <v>NO TRANSECT</v>
      </c>
      <c r="P69" s="297" t="str">
        <f>IF('Site Description'!$G$34&gt;0,'Data Analysis'!AR71,"NO TRANSECT")</f>
        <v>NO TRANSECT</v>
      </c>
      <c r="Q69" s="102" t="e">
        <f t="shared" si="6"/>
        <v>#DIV/0!</v>
      </c>
      <c r="R69" s="103" t="e">
        <f t="shared" si="7"/>
        <v>#DIV/0!</v>
      </c>
    </row>
    <row r="70" spans="1:18" ht="15.75" thickBot="1">
      <c r="A70" s="48" t="str">
        <f>'Calcification Rates'!A77</f>
        <v>RB</v>
      </c>
      <c r="B70" s="96" t="str">
        <f>VLOOKUP(A70,'Glossary of Codes'!A:B,2,FALSE)</f>
        <v>Rubble</v>
      </c>
      <c r="C70" s="296" t="str">
        <f>IF('Site Description'!$B$34&gt;0,'Data Analysis'!E72,"NO TRANSECT")</f>
        <v>NO TRANSECT</v>
      </c>
      <c r="D70" s="297" t="str">
        <f>IF('Site Description'!$C$34&gt;0,'Data Analysis'!L72,"NO TRANSECT")</f>
        <v>NO TRANSECT</v>
      </c>
      <c r="E70" s="297" t="str">
        <f>IF('Site Description'!$D$34&gt;0,'Data Analysis'!S72,"NO TRANSECT")</f>
        <v>NO TRANSECT</v>
      </c>
      <c r="F70" s="297" t="str">
        <f>IF('Site Description'!$E$34&gt;0,'Data Analysis'!Z72,"NO TRANSECT")</f>
        <v>NO TRANSECT</v>
      </c>
      <c r="G70" s="297" t="str">
        <f>IF('Site Description'!$F$34&gt;0,'Data Analysis'!AG72,"NO TRANSECT")</f>
        <v>NO TRANSECT</v>
      </c>
      <c r="H70" s="297" t="str">
        <f>IF('Site Description'!$G$34&gt;0,'Data Analysis'!AN72,"NO TRANSECT")</f>
        <v>NO TRANSECT</v>
      </c>
      <c r="I70" s="102" t="e">
        <f t="shared" si="4"/>
        <v>#DIV/0!</v>
      </c>
      <c r="J70" s="103" t="e">
        <f t="shared" si="5"/>
        <v>#DIV/0!</v>
      </c>
      <c r="K70" s="296" t="str">
        <f>IF('Site Description'!$B$34&gt;0,'Data Analysis'!I72,"NO TRANSECT")</f>
        <v>NO TRANSECT</v>
      </c>
      <c r="L70" s="297" t="str">
        <f>IF('Site Description'!$C$34&gt;0,'Data Analysis'!P72,"NO TRANSECT")</f>
        <v>NO TRANSECT</v>
      </c>
      <c r="M70" s="297" t="str">
        <f>IF('Site Description'!$D$34&gt;0,'Data Analysis'!W72,"NO TRANSECT")</f>
        <v>NO TRANSECT</v>
      </c>
      <c r="N70" s="297" t="str">
        <f>IF('Site Description'!$E$34&gt;0,'Data Analysis'!AD72,"NO TRANSECT")</f>
        <v>NO TRANSECT</v>
      </c>
      <c r="O70" s="297" t="str">
        <f>IF('Site Description'!$F$34&gt;0,'Data Analysis'!AK72,"NO TRANSECT")</f>
        <v>NO TRANSECT</v>
      </c>
      <c r="P70" s="297" t="str">
        <f>IF('Site Description'!$G$34&gt;0,'Data Analysis'!AR72,"NO TRANSECT")</f>
        <v>NO TRANSECT</v>
      </c>
      <c r="Q70" s="102" t="e">
        <f t="shared" si="6"/>
        <v>#DIV/0!</v>
      </c>
      <c r="R70" s="103" t="e">
        <f t="shared" si="7"/>
        <v>#DIV/0!</v>
      </c>
    </row>
    <row r="71" spans="1:18" ht="15.75" thickBot="1">
      <c r="A71" s="48" t="str">
        <f>'Calcification Rates'!A78</f>
        <v>SC</v>
      </c>
      <c r="B71" s="96" t="str">
        <f>VLOOKUP(A71,'Glossary of Codes'!A:B,2,FALSE)</f>
        <v>Scolymia spp.</v>
      </c>
      <c r="C71" s="296" t="str">
        <f>IF('Site Description'!$B$34&gt;0,'Data Analysis'!E73,"NO TRANSECT")</f>
        <v>NO TRANSECT</v>
      </c>
      <c r="D71" s="297" t="str">
        <f>IF('Site Description'!$C$34&gt;0,'Data Analysis'!L73,"NO TRANSECT")</f>
        <v>NO TRANSECT</v>
      </c>
      <c r="E71" s="297" t="str">
        <f>IF('Site Description'!$D$34&gt;0,'Data Analysis'!S73,"NO TRANSECT")</f>
        <v>NO TRANSECT</v>
      </c>
      <c r="F71" s="297" t="str">
        <f>IF('Site Description'!$E$34&gt;0,'Data Analysis'!Z73,"NO TRANSECT")</f>
        <v>NO TRANSECT</v>
      </c>
      <c r="G71" s="297" t="str">
        <f>IF('Site Description'!$F$34&gt;0,'Data Analysis'!AG73,"NO TRANSECT")</f>
        <v>NO TRANSECT</v>
      </c>
      <c r="H71" s="297" t="str">
        <f>IF('Site Description'!$G$34&gt;0,'Data Analysis'!AN73,"NO TRANSECT")</f>
        <v>NO TRANSECT</v>
      </c>
      <c r="I71" s="102" t="e">
        <f t="shared" si="4"/>
        <v>#DIV/0!</v>
      </c>
      <c r="J71" s="103" t="e">
        <f t="shared" si="5"/>
        <v>#DIV/0!</v>
      </c>
      <c r="K71" s="296" t="str">
        <f>IF('Site Description'!$B$34&gt;0,'Data Analysis'!I73,"NO TRANSECT")</f>
        <v>NO TRANSECT</v>
      </c>
      <c r="L71" s="297" t="str">
        <f>IF('Site Description'!$C$34&gt;0,'Data Analysis'!P73,"NO TRANSECT")</f>
        <v>NO TRANSECT</v>
      </c>
      <c r="M71" s="297" t="str">
        <f>IF('Site Description'!$D$34&gt;0,'Data Analysis'!W73,"NO TRANSECT")</f>
        <v>NO TRANSECT</v>
      </c>
      <c r="N71" s="297" t="str">
        <f>IF('Site Description'!$E$34&gt;0,'Data Analysis'!AD73,"NO TRANSECT")</f>
        <v>NO TRANSECT</v>
      </c>
      <c r="O71" s="297" t="str">
        <f>IF('Site Description'!$F$34&gt;0,'Data Analysis'!AK73,"NO TRANSECT")</f>
        <v>NO TRANSECT</v>
      </c>
      <c r="P71" s="297" t="str">
        <f>IF('Site Description'!$G$34&gt;0,'Data Analysis'!AR73,"NO TRANSECT")</f>
        <v>NO TRANSECT</v>
      </c>
      <c r="Q71" s="102" t="e">
        <f t="shared" si="6"/>
        <v>#DIV/0!</v>
      </c>
      <c r="R71" s="103" t="e">
        <f t="shared" si="7"/>
        <v>#DIV/0!</v>
      </c>
    </row>
    <row r="72" spans="1:18" ht="15.75" thickBot="1">
      <c r="A72" s="48" t="str">
        <f>'Calcification Rates'!A79</f>
        <v>SD</v>
      </c>
      <c r="B72" s="96" t="str">
        <f>VLOOKUP(A72,'Glossary of Codes'!A:B,2,FALSE)</f>
        <v>Sand</v>
      </c>
      <c r="C72" s="296" t="str">
        <f>IF('Site Description'!$B$34&gt;0,'Data Analysis'!E74,"NO TRANSECT")</f>
        <v>NO TRANSECT</v>
      </c>
      <c r="D72" s="297" t="str">
        <f>IF('Site Description'!$C$34&gt;0,'Data Analysis'!L74,"NO TRANSECT")</f>
        <v>NO TRANSECT</v>
      </c>
      <c r="E72" s="297" t="str">
        <f>IF('Site Description'!$D$34&gt;0,'Data Analysis'!S74,"NO TRANSECT")</f>
        <v>NO TRANSECT</v>
      </c>
      <c r="F72" s="297" t="str">
        <f>IF('Site Description'!$E$34&gt;0,'Data Analysis'!Z74,"NO TRANSECT")</f>
        <v>NO TRANSECT</v>
      </c>
      <c r="G72" s="297" t="str">
        <f>IF('Site Description'!$F$34&gt;0,'Data Analysis'!AG74,"NO TRANSECT")</f>
        <v>NO TRANSECT</v>
      </c>
      <c r="H72" s="297" t="str">
        <f>IF('Site Description'!$G$34&gt;0,'Data Analysis'!AN74,"NO TRANSECT")</f>
        <v>NO TRANSECT</v>
      </c>
      <c r="I72" s="102" t="e">
        <f t="shared" si="4"/>
        <v>#DIV/0!</v>
      </c>
      <c r="J72" s="103" t="e">
        <f t="shared" si="5"/>
        <v>#DIV/0!</v>
      </c>
      <c r="K72" s="296" t="str">
        <f>IF('Site Description'!$B$34&gt;0,'Data Analysis'!I74,"NO TRANSECT")</f>
        <v>NO TRANSECT</v>
      </c>
      <c r="L72" s="297" t="str">
        <f>IF('Site Description'!$C$34&gt;0,'Data Analysis'!P74,"NO TRANSECT")</f>
        <v>NO TRANSECT</v>
      </c>
      <c r="M72" s="297" t="str">
        <f>IF('Site Description'!$D$34&gt;0,'Data Analysis'!W74,"NO TRANSECT")</f>
        <v>NO TRANSECT</v>
      </c>
      <c r="N72" s="297" t="str">
        <f>IF('Site Description'!$E$34&gt;0,'Data Analysis'!AD74,"NO TRANSECT")</f>
        <v>NO TRANSECT</v>
      </c>
      <c r="O72" s="297" t="str">
        <f>IF('Site Description'!$F$34&gt;0,'Data Analysis'!AK74,"NO TRANSECT")</f>
        <v>NO TRANSECT</v>
      </c>
      <c r="P72" s="297" t="str">
        <f>IF('Site Description'!$G$34&gt;0,'Data Analysis'!AR74,"NO TRANSECT")</f>
        <v>NO TRANSECT</v>
      </c>
      <c r="Q72" s="102" t="e">
        <f t="shared" si="6"/>
        <v>#DIV/0!</v>
      </c>
      <c r="R72" s="103" t="e">
        <f t="shared" si="7"/>
        <v>#DIV/0!</v>
      </c>
    </row>
    <row r="73" spans="1:18" ht="15.75" thickBot="1">
      <c r="A73" s="48" t="str">
        <f>'Calcification Rates'!A80</f>
        <v>SIR</v>
      </c>
      <c r="B73" s="158" t="str">
        <f>VLOOKUP(A73,'Glossary of Codes'!A:B,2,FALSE)</f>
        <v>Siderastrea radians</v>
      </c>
      <c r="C73" s="296" t="str">
        <f>IF('Site Description'!$B$34&gt;0,'Data Analysis'!E75,"NO TRANSECT")</f>
        <v>NO TRANSECT</v>
      </c>
      <c r="D73" s="297" t="str">
        <f>IF('Site Description'!$C$34&gt;0,'Data Analysis'!L75,"NO TRANSECT")</f>
        <v>NO TRANSECT</v>
      </c>
      <c r="E73" s="297" t="str">
        <f>IF('Site Description'!$D$34&gt;0,'Data Analysis'!S75,"NO TRANSECT")</f>
        <v>NO TRANSECT</v>
      </c>
      <c r="F73" s="297" t="str">
        <f>IF('Site Description'!$E$34&gt;0,'Data Analysis'!Z75,"NO TRANSECT")</f>
        <v>NO TRANSECT</v>
      </c>
      <c r="G73" s="297" t="str">
        <f>IF('Site Description'!$F$34&gt;0,'Data Analysis'!AG75,"NO TRANSECT")</f>
        <v>NO TRANSECT</v>
      </c>
      <c r="H73" s="297" t="str">
        <f>IF('Site Description'!$G$34&gt;0,'Data Analysis'!AN75,"NO TRANSECT")</f>
        <v>NO TRANSECT</v>
      </c>
      <c r="I73" s="102" t="e">
        <f t="shared" si="4"/>
        <v>#DIV/0!</v>
      </c>
      <c r="J73" s="103" t="e">
        <f t="shared" si="5"/>
        <v>#DIV/0!</v>
      </c>
      <c r="K73" s="296" t="str">
        <f>IF('Site Description'!$B$34&gt;0,'Data Analysis'!I75,"NO TRANSECT")</f>
        <v>NO TRANSECT</v>
      </c>
      <c r="L73" s="297" t="str">
        <f>IF('Site Description'!$C$34&gt;0,'Data Analysis'!P75,"NO TRANSECT")</f>
        <v>NO TRANSECT</v>
      </c>
      <c r="M73" s="297" t="str">
        <f>IF('Site Description'!$D$34&gt;0,'Data Analysis'!W75,"NO TRANSECT")</f>
        <v>NO TRANSECT</v>
      </c>
      <c r="N73" s="297" t="str">
        <f>IF('Site Description'!$E$34&gt;0,'Data Analysis'!AD75,"NO TRANSECT")</f>
        <v>NO TRANSECT</v>
      </c>
      <c r="O73" s="297" t="str">
        <f>IF('Site Description'!$F$34&gt;0,'Data Analysis'!AK75,"NO TRANSECT")</f>
        <v>NO TRANSECT</v>
      </c>
      <c r="P73" s="297" t="str">
        <f>IF('Site Description'!$G$34&gt;0,'Data Analysis'!AR75,"NO TRANSECT")</f>
        <v>NO TRANSECT</v>
      </c>
      <c r="Q73" s="102" t="e">
        <f t="shared" si="6"/>
        <v>#DIV/0!</v>
      </c>
      <c r="R73" s="103" t="e">
        <f t="shared" si="7"/>
        <v>#DIV/0!</v>
      </c>
    </row>
    <row r="74" spans="1:18" ht="15.75" thickBot="1">
      <c r="A74" s="48" t="str">
        <f>'Calcification Rates'!A81</f>
        <v>SIS</v>
      </c>
      <c r="B74" s="158" t="str">
        <f>VLOOKUP(A74,'Glossary of Codes'!A:B,2,FALSE)</f>
        <v>Siderastrea siderea</v>
      </c>
      <c r="C74" s="296" t="str">
        <f>IF('Site Description'!$B$34&gt;0,'Data Analysis'!E76,"NO TRANSECT")</f>
        <v>NO TRANSECT</v>
      </c>
      <c r="D74" s="297" t="str">
        <f>IF('Site Description'!$C$34&gt;0,'Data Analysis'!L76,"NO TRANSECT")</f>
        <v>NO TRANSECT</v>
      </c>
      <c r="E74" s="297" t="str">
        <f>IF('Site Description'!$D$34&gt;0,'Data Analysis'!S76,"NO TRANSECT")</f>
        <v>NO TRANSECT</v>
      </c>
      <c r="F74" s="297" t="str">
        <f>IF('Site Description'!$E$34&gt;0,'Data Analysis'!Z76,"NO TRANSECT")</f>
        <v>NO TRANSECT</v>
      </c>
      <c r="G74" s="297" t="str">
        <f>IF('Site Description'!$F$34&gt;0,'Data Analysis'!AG76,"NO TRANSECT")</f>
        <v>NO TRANSECT</v>
      </c>
      <c r="H74" s="297" t="str">
        <f>IF('Site Description'!$G$34&gt;0,'Data Analysis'!AN76,"NO TRANSECT")</f>
        <v>NO TRANSECT</v>
      </c>
      <c r="I74" s="102" t="e">
        <f t="shared" si="4"/>
        <v>#DIV/0!</v>
      </c>
      <c r="J74" s="103" t="e">
        <f t="shared" si="5"/>
        <v>#DIV/0!</v>
      </c>
      <c r="K74" s="296" t="str">
        <f>IF('Site Description'!$B$34&gt;0,'Data Analysis'!I76,"NO TRANSECT")</f>
        <v>NO TRANSECT</v>
      </c>
      <c r="L74" s="297" t="str">
        <f>IF('Site Description'!$C$34&gt;0,'Data Analysis'!P76,"NO TRANSECT")</f>
        <v>NO TRANSECT</v>
      </c>
      <c r="M74" s="297" t="str">
        <f>IF('Site Description'!$D$34&gt;0,'Data Analysis'!W76,"NO TRANSECT")</f>
        <v>NO TRANSECT</v>
      </c>
      <c r="N74" s="297" t="str">
        <f>IF('Site Description'!$E$34&gt;0,'Data Analysis'!AD76,"NO TRANSECT")</f>
        <v>NO TRANSECT</v>
      </c>
      <c r="O74" s="297" t="str">
        <f>IF('Site Description'!$F$34&gt;0,'Data Analysis'!AK76,"NO TRANSECT")</f>
        <v>NO TRANSECT</v>
      </c>
      <c r="P74" s="297" t="str">
        <f>IF('Site Description'!$G$34&gt;0,'Data Analysis'!AR76,"NO TRANSECT")</f>
        <v>NO TRANSECT</v>
      </c>
      <c r="Q74" s="102" t="e">
        <f t="shared" si="6"/>
        <v>#DIV/0!</v>
      </c>
      <c r="R74" s="103" t="e">
        <f t="shared" si="7"/>
        <v>#DIV/0!</v>
      </c>
    </row>
    <row r="75" spans="1:18" ht="15.75" thickBot="1">
      <c r="A75" s="48" t="str">
        <f>'Calcification Rates'!A82</f>
        <v>SOB</v>
      </c>
      <c r="B75" s="300" t="str">
        <f>VLOOKUP(A75,'Glossary of Codes'!A:B,2,FALSE)</f>
        <v>Solenastrea bournoni</v>
      </c>
      <c r="C75" s="296" t="str">
        <f>IF('Site Description'!$B$34&gt;0,'Data Analysis'!E77,"NO TRANSECT")</f>
        <v>NO TRANSECT</v>
      </c>
      <c r="D75" s="297" t="str">
        <f>IF('Site Description'!$C$34&gt;0,'Data Analysis'!L77,"NO TRANSECT")</f>
        <v>NO TRANSECT</v>
      </c>
      <c r="E75" s="297" t="str">
        <f>IF('Site Description'!$D$34&gt;0,'Data Analysis'!S77,"NO TRANSECT")</f>
        <v>NO TRANSECT</v>
      </c>
      <c r="F75" s="297" t="str">
        <f>IF('Site Description'!$E$34&gt;0,'Data Analysis'!Z77,"NO TRANSECT")</f>
        <v>NO TRANSECT</v>
      </c>
      <c r="G75" s="297" t="str">
        <f>IF('Site Description'!$F$34&gt;0,'Data Analysis'!AG77,"NO TRANSECT")</f>
        <v>NO TRANSECT</v>
      </c>
      <c r="H75" s="297" t="str">
        <f>IF('Site Description'!$G$34&gt;0,'Data Analysis'!AN77,"NO TRANSECT")</f>
        <v>NO TRANSECT</v>
      </c>
      <c r="I75" s="102" t="e">
        <f t="shared" si="4"/>
        <v>#DIV/0!</v>
      </c>
      <c r="J75" s="103" t="e">
        <f t="shared" si="5"/>
        <v>#DIV/0!</v>
      </c>
      <c r="K75" s="296" t="str">
        <f>IF('Site Description'!$B$34&gt;0,'Data Analysis'!I77,"NO TRANSECT")</f>
        <v>NO TRANSECT</v>
      </c>
      <c r="L75" s="297" t="str">
        <f>IF('Site Description'!$C$34&gt;0,'Data Analysis'!P77,"NO TRANSECT")</f>
        <v>NO TRANSECT</v>
      </c>
      <c r="M75" s="297" t="str">
        <f>IF('Site Description'!$D$34&gt;0,'Data Analysis'!W77,"NO TRANSECT")</f>
        <v>NO TRANSECT</v>
      </c>
      <c r="N75" s="297" t="str">
        <f>IF('Site Description'!$E$34&gt;0,'Data Analysis'!AD77,"NO TRANSECT")</f>
        <v>NO TRANSECT</v>
      </c>
      <c r="O75" s="297" t="str">
        <f>IF('Site Description'!$F$34&gt;0,'Data Analysis'!AK77,"NO TRANSECT")</f>
        <v>NO TRANSECT</v>
      </c>
      <c r="P75" s="297" t="str">
        <f>IF('Site Description'!$G$34&gt;0,'Data Analysis'!AR77,"NO TRANSECT")</f>
        <v>NO TRANSECT</v>
      </c>
      <c r="Q75" s="102" t="e">
        <f t="shared" si="6"/>
        <v>#DIV/0!</v>
      </c>
      <c r="R75" s="103" t="e">
        <f t="shared" si="7"/>
        <v>#DIV/0!</v>
      </c>
    </row>
    <row r="76" spans="1:18" ht="15.75" thickBot="1">
      <c r="A76" s="48" t="str">
        <f>'Calcification Rates'!A83</f>
        <v>SOC</v>
      </c>
      <c r="B76" s="96" t="str">
        <f>VLOOKUP(A76,'Glossary of Codes'!A:B,2,FALSE)</f>
        <v>Soft Coral</v>
      </c>
      <c r="C76" s="296" t="str">
        <f>IF('Site Description'!$B$34&gt;0,'Data Analysis'!E78,"NO TRANSECT")</f>
        <v>NO TRANSECT</v>
      </c>
      <c r="D76" s="297" t="str">
        <f>IF('Site Description'!$C$34&gt;0,'Data Analysis'!L78,"NO TRANSECT")</f>
        <v>NO TRANSECT</v>
      </c>
      <c r="E76" s="297" t="str">
        <f>IF('Site Description'!$D$34&gt;0,'Data Analysis'!S78,"NO TRANSECT")</f>
        <v>NO TRANSECT</v>
      </c>
      <c r="F76" s="297" t="str">
        <f>IF('Site Description'!$E$34&gt;0,'Data Analysis'!Z78,"NO TRANSECT")</f>
        <v>NO TRANSECT</v>
      </c>
      <c r="G76" s="297" t="str">
        <f>IF('Site Description'!$F$34&gt;0,'Data Analysis'!AG78,"NO TRANSECT")</f>
        <v>NO TRANSECT</v>
      </c>
      <c r="H76" s="297" t="str">
        <f>IF('Site Description'!$G$34&gt;0,'Data Analysis'!AN78,"NO TRANSECT")</f>
        <v>NO TRANSECT</v>
      </c>
      <c r="I76" s="102" t="e">
        <f t="shared" si="4"/>
        <v>#DIV/0!</v>
      </c>
      <c r="J76" s="103" t="e">
        <f t="shared" si="5"/>
        <v>#DIV/0!</v>
      </c>
      <c r="K76" s="296" t="str">
        <f>IF('Site Description'!$B$34&gt;0,'Data Analysis'!I78,"NO TRANSECT")</f>
        <v>NO TRANSECT</v>
      </c>
      <c r="L76" s="297" t="str">
        <f>IF('Site Description'!$C$34&gt;0,'Data Analysis'!P78,"NO TRANSECT")</f>
        <v>NO TRANSECT</v>
      </c>
      <c r="M76" s="297" t="str">
        <f>IF('Site Description'!$D$34&gt;0,'Data Analysis'!W78,"NO TRANSECT")</f>
        <v>NO TRANSECT</v>
      </c>
      <c r="N76" s="297" t="str">
        <f>IF('Site Description'!$E$34&gt;0,'Data Analysis'!AD78,"NO TRANSECT")</f>
        <v>NO TRANSECT</v>
      </c>
      <c r="O76" s="297" t="str">
        <f>IF('Site Description'!$F$34&gt;0,'Data Analysis'!AK78,"NO TRANSECT")</f>
        <v>NO TRANSECT</v>
      </c>
      <c r="P76" s="297" t="str">
        <f>IF('Site Description'!$G$34&gt;0,'Data Analysis'!AR78,"NO TRANSECT")</f>
        <v>NO TRANSECT</v>
      </c>
      <c r="Q76" s="102" t="e">
        <f t="shared" si="6"/>
        <v>#DIV/0!</v>
      </c>
      <c r="R76" s="103" t="e">
        <f t="shared" si="7"/>
        <v>#DIV/0!</v>
      </c>
    </row>
    <row r="77" spans="1:18" ht="15.75" thickBot="1">
      <c r="A77" s="48" t="str">
        <f>'Calcification Rates'!A84</f>
        <v>SP</v>
      </c>
      <c r="B77" s="96" t="str">
        <f>VLOOKUP(A77,'Glossary of Codes'!A:B,2,FALSE)</f>
        <v>Sponge</v>
      </c>
      <c r="C77" s="296" t="str">
        <f>IF('Site Description'!$B$34&gt;0,'Data Analysis'!E79,"NO TRANSECT")</f>
        <v>NO TRANSECT</v>
      </c>
      <c r="D77" s="297" t="str">
        <f>IF('Site Description'!$C$34&gt;0,'Data Analysis'!L79,"NO TRANSECT")</f>
        <v>NO TRANSECT</v>
      </c>
      <c r="E77" s="297" t="str">
        <f>IF('Site Description'!$D$34&gt;0,'Data Analysis'!S79,"NO TRANSECT")</f>
        <v>NO TRANSECT</v>
      </c>
      <c r="F77" s="297" t="str">
        <f>IF('Site Description'!$E$34&gt;0,'Data Analysis'!Z79,"NO TRANSECT")</f>
        <v>NO TRANSECT</v>
      </c>
      <c r="G77" s="297" t="str">
        <f>IF('Site Description'!$F$34&gt;0,'Data Analysis'!AG79,"NO TRANSECT")</f>
        <v>NO TRANSECT</v>
      </c>
      <c r="H77" s="297" t="str">
        <f>IF('Site Description'!$G$34&gt;0,'Data Analysis'!AN79,"NO TRANSECT")</f>
        <v>NO TRANSECT</v>
      </c>
      <c r="I77" s="102" t="e">
        <f t="shared" si="4"/>
        <v>#DIV/0!</v>
      </c>
      <c r="J77" s="103" t="e">
        <f t="shared" si="5"/>
        <v>#DIV/0!</v>
      </c>
      <c r="K77" s="296" t="str">
        <f>IF('Site Description'!$B$34&gt;0,'Data Analysis'!I79,"NO TRANSECT")</f>
        <v>NO TRANSECT</v>
      </c>
      <c r="L77" s="297" t="str">
        <f>IF('Site Description'!$C$34&gt;0,'Data Analysis'!P79,"NO TRANSECT")</f>
        <v>NO TRANSECT</v>
      </c>
      <c r="M77" s="297" t="str">
        <f>IF('Site Description'!$D$34&gt;0,'Data Analysis'!W79,"NO TRANSECT")</f>
        <v>NO TRANSECT</v>
      </c>
      <c r="N77" s="297" t="str">
        <f>IF('Site Description'!$E$34&gt;0,'Data Analysis'!AD79,"NO TRANSECT")</f>
        <v>NO TRANSECT</v>
      </c>
      <c r="O77" s="297" t="str">
        <f>IF('Site Description'!$F$34&gt;0,'Data Analysis'!AK79,"NO TRANSECT")</f>
        <v>NO TRANSECT</v>
      </c>
      <c r="P77" s="297" t="str">
        <f>IF('Site Description'!$G$34&gt;0,'Data Analysis'!AR79,"NO TRANSECT")</f>
        <v>NO TRANSECT</v>
      </c>
      <c r="Q77" s="102" t="e">
        <f t="shared" si="6"/>
        <v>#DIV/0!</v>
      </c>
      <c r="R77" s="103" t="e">
        <f t="shared" si="7"/>
        <v>#DIV/0!</v>
      </c>
    </row>
    <row r="78" spans="1:18" ht="15.75" thickBot="1">
      <c r="A78" s="48" t="str">
        <f>'Calcification Rates'!A85</f>
        <v>STI</v>
      </c>
      <c r="B78" s="96" t="str">
        <f>VLOOKUP(A78,'Glossary of Codes'!A:B,2,FALSE)</f>
        <v>Stephanocoenia intersepta</v>
      </c>
      <c r="C78" s="296" t="str">
        <f>IF('Site Description'!$B$34&gt;0,'Data Analysis'!E80,"NO TRANSECT")</f>
        <v>NO TRANSECT</v>
      </c>
      <c r="D78" s="297" t="str">
        <f>IF('Site Description'!$C$34&gt;0,'Data Analysis'!L80,"NO TRANSECT")</f>
        <v>NO TRANSECT</v>
      </c>
      <c r="E78" s="297" t="str">
        <f>IF('Site Description'!$D$34&gt;0,'Data Analysis'!S80,"NO TRANSECT")</f>
        <v>NO TRANSECT</v>
      </c>
      <c r="F78" s="297" t="str">
        <f>IF('Site Description'!$E$34&gt;0,'Data Analysis'!Z80,"NO TRANSECT")</f>
        <v>NO TRANSECT</v>
      </c>
      <c r="G78" s="297" t="str">
        <f>IF('Site Description'!$F$34&gt;0,'Data Analysis'!AG80,"NO TRANSECT")</f>
        <v>NO TRANSECT</v>
      </c>
      <c r="H78" s="297" t="str">
        <f>IF('Site Description'!$G$34&gt;0,'Data Analysis'!AN80,"NO TRANSECT")</f>
        <v>NO TRANSECT</v>
      </c>
      <c r="I78" s="102" t="e">
        <f>AVERAGE(C78:H78)</f>
        <v>#DIV/0!</v>
      </c>
      <c r="J78" s="103" t="e">
        <f>STDEV(C78:H78)</f>
        <v>#DIV/0!</v>
      </c>
      <c r="K78" s="296" t="str">
        <f>IF('Site Description'!$B$34&gt;0,'Data Analysis'!I80,"NO TRANSECT")</f>
        <v>NO TRANSECT</v>
      </c>
      <c r="L78" s="297" t="str">
        <f>IF('Site Description'!$C$34&gt;0,'Data Analysis'!P80,"NO TRANSECT")</f>
        <v>NO TRANSECT</v>
      </c>
      <c r="M78" s="297" t="str">
        <f>IF('Site Description'!$D$34&gt;0,'Data Analysis'!W80,"NO TRANSECT")</f>
        <v>NO TRANSECT</v>
      </c>
      <c r="N78" s="297" t="str">
        <f>IF('Site Description'!$E$34&gt;0,'Data Analysis'!AD80,"NO TRANSECT")</f>
        <v>NO TRANSECT</v>
      </c>
      <c r="O78" s="297" t="str">
        <f>IF('Site Description'!$F$34&gt;0,'Data Analysis'!AK80,"NO TRANSECT")</f>
        <v>NO TRANSECT</v>
      </c>
      <c r="P78" s="297" t="str">
        <f>IF('Site Description'!$G$34&gt;0,'Data Analysis'!AR80,"NO TRANSECT")</f>
        <v>NO TRANSECT</v>
      </c>
      <c r="Q78" s="102" t="e">
        <f>AVERAGE(K78:P78)</f>
        <v>#DIV/0!</v>
      </c>
      <c r="R78" s="103" t="e">
        <f>STDEV(K78:P78)</f>
        <v>#DIV/0!</v>
      </c>
    </row>
    <row r="79" spans="1:18" ht="15.75" thickBot="1">
      <c r="A79" s="48" t="str">
        <f>'Calcification Rates'!A86</f>
        <v>SYR</v>
      </c>
      <c r="B79" s="96" t="str">
        <f>VLOOKUP(A79,'Glossary of Codes'!A:B,2,FALSE)</f>
        <v>Stylaster roseus</v>
      </c>
      <c r="C79" s="296" t="str">
        <f>IF('Site Description'!$B$34&gt;0,'Data Analysis'!E81,"NO TRANSECT")</f>
        <v>NO TRANSECT</v>
      </c>
      <c r="D79" s="297" t="str">
        <f>IF('Site Description'!$C$34&gt;0,'Data Analysis'!L81,"NO TRANSECT")</f>
        <v>NO TRANSECT</v>
      </c>
      <c r="E79" s="297" t="str">
        <f>IF('Site Description'!$D$34&gt;0,'Data Analysis'!S81,"NO TRANSECT")</f>
        <v>NO TRANSECT</v>
      </c>
      <c r="F79" s="297" t="str">
        <f>IF('Site Description'!$E$34&gt;0,'Data Analysis'!Z81,"NO TRANSECT")</f>
        <v>NO TRANSECT</v>
      </c>
      <c r="G79" s="297" t="str">
        <f>IF('Site Description'!$F$34&gt;0,'Data Analysis'!AG81,"NO TRANSECT")</f>
        <v>NO TRANSECT</v>
      </c>
      <c r="H79" s="297" t="str">
        <f>IF('Site Description'!$G$34&gt;0,'Data Analysis'!AN81,"NO TRANSECT")</f>
        <v>NO TRANSECT</v>
      </c>
      <c r="I79" s="102" t="e">
        <f>AVERAGE(C79:H79)</f>
        <v>#DIV/0!</v>
      </c>
      <c r="J79" s="103" t="e">
        <f>STDEV(C79:H79)</f>
        <v>#DIV/0!</v>
      </c>
      <c r="K79" s="296" t="str">
        <f>IF('Site Description'!$B$34&gt;0,'Data Analysis'!I81,"NO TRANSECT")</f>
        <v>NO TRANSECT</v>
      </c>
      <c r="L79" s="297" t="str">
        <f>IF('Site Description'!$C$34&gt;0,'Data Analysis'!P81,"NO TRANSECT")</f>
        <v>NO TRANSECT</v>
      </c>
      <c r="M79" s="297" t="str">
        <f>IF('Site Description'!$D$34&gt;0,'Data Analysis'!W81,"NO TRANSECT")</f>
        <v>NO TRANSECT</v>
      </c>
      <c r="N79" s="297" t="str">
        <f>IF('Site Description'!$E$34&gt;0,'Data Analysis'!AD81,"NO TRANSECT")</f>
        <v>NO TRANSECT</v>
      </c>
      <c r="O79" s="297" t="str">
        <f>IF('Site Description'!$F$34&gt;0,'Data Analysis'!AK81,"NO TRANSECT")</f>
        <v>NO TRANSECT</v>
      </c>
      <c r="P79" s="297" t="str">
        <f>IF('Site Description'!$G$34&gt;0,'Data Analysis'!AR81,"NO TRANSECT")</f>
        <v>NO TRANSECT</v>
      </c>
      <c r="Q79" s="102" t="e">
        <f>AVERAGE(K79:P79)</f>
        <v>#DIV/0!</v>
      </c>
      <c r="R79" s="103" t="e">
        <f>STDEV(K79:P79)</f>
        <v>#DIV/0!</v>
      </c>
    </row>
    <row r="80" spans="1:18" ht="15.75" thickBot="1">
      <c r="A80" s="48" t="str">
        <f>'Calcification Rates'!A87</f>
        <v>TF</v>
      </c>
      <c r="B80" s="96" t="str">
        <f>VLOOKUP(A80,'Glossary of Codes'!A:B,2,FALSE)</f>
        <v>Turf algae</v>
      </c>
      <c r="C80" s="296" t="str">
        <f>IF('Site Description'!$B$34&gt;0,'Data Analysis'!E82,"NO TRANSECT")</f>
        <v>NO TRANSECT</v>
      </c>
      <c r="D80" s="297" t="str">
        <f>IF('Site Description'!$C$34&gt;0,'Data Analysis'!L82,"NO TRANSECT")</f>
        <v>NO TRANSECT</v>
      </c>
      <c r="E80" s="297" t="str">
        <f>IF('Site Description'!$D$34&gt;0,'Data Analysis'!S82,"NO TRANSECT")</f>
        <v>NO TRANSECT</v>
      </c>
      <c r="F80" s="297" t="str">
        <f>IF('Site Description'!$E$34&gt;0,'Data Analysis'!Z82,"NO TRANSECT")</f>
        <v>NO TRANSECT</v>
      </c>
      <c r="G80" s="297" t="str">
        <f>IF('Site Description'!$F$34&gt;0,'Data Analysis'!AG82,"NO TRANSECT")</f>
        <v>NO TRANSECT</v>
      </c>
      <c r="H80" s="297" t="str">
        <f>IF('Site Description'!$G$34&gt;0,'Data Analysis'!AN82,"NO TRANSECT")</f>
        <v>NO TRANSECT</v>
      </c>
      <c r="I80" s="102" t="e">
        <f>AVERAGE(C80:H80)</f>
        <v>#DIV/0!</v>
      </c>
      <c r="J80" s="103" t="e">
        <f>STDEV(C80:H80)</f>
        <v>#DIV/0!</v>
      </c>
      <c r="K80" s="296" t="str">
        <f>IF('Site Description'!$B$34&gt;0,'Data Analysis'!I82,"NO TRANSECT")</f>
        <v>NO TRANSECT</v>
      </c>
      <c r="L80" s="297" t="str">
        <f>IF('Site Description'!$C$34&gt;0,'Data Analysis'!P82,"NO TRANSECT")</f>
        <v>NO TRANSECT</v>
      </c>
      <c r="M80" s="297" t="str">
        <f>IF('Site Description'!$D$34&gt;0,'Data Analysis'!W82,"NO TRANSECT")</f>
        <v>NO TRANSECT</v>
      </c>
      <c r="N80" s="297" t="str">
        <f>IF('Site Description'!$E$34&gt;0,'Data Analysis'!AD82,"NO TRANSECT")</f>
        <v>NO TRANSECT</v>
      </c>
      <c r="O80" s="297" t="str">
        <f>IF('Site Description'!$F$34&gt;0,'Data Analysis'!AK82,"NO TRANSECT")</f>
        <v>NO TRANSECT</v>
      </c>
      <c r="P80" s="297" t="str">
        <f>IF('Site Description'!$G$34&gt;0,'Data Analysis'!AR82,"NO TRANSECT")</f>
        <v>NO TRANSECT</v>
      </c>
      <c r="Q80" s="102" t="e">
        <f>AVERAGE(K80:P80)</f>
        <v>#DIV/0!</v>
      </c>
      <c r="R80" s="103" t="e">
        <f>STDEV(K80:P80)</f>
        <v>#DIV/0!</v>
      </c>
    </row>
    <row r="81" spans="1:18" ht="15.75" thickBot="1">
      <c r="A81" s="48" t="str">
        <f>'Calcification Rates'!A88</f>
        <v>TUC</v>
      </c>
      <c r="B81" s="96" t="str">
        <f>VLOOKUP(A81,'Glossary of Codes'!A:B,2,FALSE)</f>
        <v>Tubastraea coccinea</v>
      </c>
      <c r="C81" s="298" t="str">
        <f>IF('Site Description'!$B$34&gt;0,'Data Analysis'!E83,"NO TRANSECT")</f>
        <v>NO TRANSECT</v>
      </c>
      <c r="D81" s="299" t="str">
        <f>IF('Site Description'!$C$34&gt;0,'Data Analysis'!L83,"NO TRANSECT")</f>
        <v>NO TRANSECT</v>
      </c>
      <c r="E81" s="299" t="str">
        <f>IF('Site Description'!$D$34&gt;0,'Data Analysis'!S83,"NO TRANSECT")</f>
        <v>NO TRANSECT</v>
      </c>
      <c r="F81" s="299" t="str">
        <f>IF('Site Description'!$E$34&gt;0,'Data Analysis'!Z83,"NO TRANSECT")</f>
        <v>NO TRANSECT</v>
      </c>
      <c r="G81" s="297" t="str">
        <f>IF('Site Description'!$F$34&gt;0,'Data Analysis'!AG83,"NO TRANSECT")</f>
        <v>NO TRANSECT</v>
      </c>
      <c r="H81" s="299" t="str">
        <f>IF('Site Description'!$G$34&gt;0,'Data Analysis'!AN83,"NO TRANSECT")</f>
        <v>NO TRANSECT</v>
      </c>
      <c r="I81" s="120" t="e">
        <f>AVERAGE(C81:H81)</f>
        <v>#DIV/0!</v>
      </c>
      <c r="J81" s="121" t="e">
        <f>STDEV(C81:H81)</f>
        <v>#DIV/0!</v>
      </c>
      <c r="K81" s="296" t="str">
        <f>IF('Site Description'!$B$34&gt;0,'Data Analysis'!I83,"NO TRANSECT")</f>
        <v>NO TRANSECT</v>
      </c>
      <c r="L81" s="297" t="str">
        <f>IF('Site Description'!$C$34&gt;0,'Data Analysis'!P83,"NO TRANSECT")</f>
        <v>NO TRANSECT</v>
      </c>
      <c r="M81" s="297" t="str">
        <f>IF('Site Description'!$D$34&gt;0,'Data Analysis'!W83,"NO TRANSECT")</f>
        <v>NO TRANSECT</v>
      </c>
      <c r="N81" s="297" t="str">
        <f>IF('Site Description'!$E$34&gt;0,'Data Analysis'!AD83,"NO TRANSECT")</f>
        <v>NO TRANSECT</v>
      </c>
      <c r="O81" s="297" t="str">
        <f>IF('Site Description'!$F$34&gt;0,'Data Analysis'!AK83,"NO TRANSECT")</f>
        <v>NO TRANSECT</v>
      </c>
      <c r="P81" s="297" t="str">
        <f>IF('Site Description'!$G$34&gt;0,'Data Analysis'!AR83,"NO TRANSECT")</f>
        <v>NO TRANSECT</v>
      </c>
      <c r="Q81" s="102" t="e">
        <f>AVERAGE(K81:P81)</f>
        <v>#DIV/0!</v>
      </c>
      <c r="R81" s="103" t="e">
        <f>STDEV(K81:P81)</f>
        <v>#DIV/0!</v>
      </c>
    </row>
    <row r="82" spans="1:18" ht="15.75" thickBot="1">
      <c r="A82" s="425" t="s">
        <v>172</v>
      </c>
      <c r="B82" s="426"/>
      <c r="C82" s="301">
        <f aca="true" t="shared" si="8" ref="C82:H82">SUM(C3:C81)</f>
        <v>0</v>
      </c>
      <c r="D82" s="302">
        <f t="shared" si="8"/>
        <v>0</v>
      </c>
      <c r="E82" s="302">
        <f t="shared" si="8"/>
        <v>0</v>
      </c>
      <c r="F82" s="302">
        <f t="shared" si="8"/>
        <v>0</v>
      </c>
      <c r="G82" s="302">
        <f t="shared" si="8"/>
        <v>0</v>
      </c>
      <c r="H82" s="302">
        <f t="shared" si="8"/>
        <v>0</v>
      </c>
      <c r="I82" s="303"/>
      <c r="J82" s="304"/>
      <c r="K82" s="305" t="str">
        <f>IF('Site Description'!B34&gt;0,SUM(K3:K81),"NO TRANSECT")</f>
        <v>NO TRANSECT</v>
      </c>
      <c r="L82" s="302" t="str">
        <f>IF('Site Description'!C34&gt;0,SUM(L3:L81),"NO TRANSECT")</f>
        <v>NO TRANSECT</v>
      </c>
      <c r="M82" s="302" t="str">
        <f>IF('Site Description'!D34&gt;0,SUM(M3:M81),"NO TRANSECT")</f>
        <v>NO TRANSECT</v>
      </c>
      <c r="N82" s="302" t="str">
        <f>IF('Site Description'!E34&gt;0,SUM(N3:N81),"NO TRANSECT")</f>
        <v>NO TRANSECT</v>
      </c>
      <c r="O82" s="302" t="str">
        <f>IF('Site Description'!F34&gt;0,SUM(O3:O81),"NO TRANSECT")</f>
        <v>NO TRANSECT</v>
      </c>
      <c r="P82" s="302" t="str">
        <f>IF('Site Description'!G34&gt;0,SUM(P3:P81),"NO TRANSECT")</f>
        <v>NO TRANSECT</v>
      </c>
      <c r="Q82" s="122" t="e">
        <f>AVERAGE(K82:P82)</f>
        <v>#DIV/0!</v>
      </c>
      <c r="R82" s="123" t="e">
        <f t="shared" si="7"/>
        <v>#DIV/0!</v>
      </c>
    </row>
    <row r="83" spans="1:18" ht="15.75" thickBot="1">
      <c r="A83" s="306"/>
      <c r="B83" s="306"/>
      <c r="C83" s="306"/>
      <c r="D83" s="306"/>
      <c r="E83" s="306"/>
      <c r="F83" s="306"/>
      <c r="G83" s="306"/>
      <c r="H83" s="306"/>
      <c r="I83" s="306"/>
      <c r="J83" s="306"/>
      <c r="K83" s="306"/>
      <c r="L83" s="306"/>
      <c r="M83" s="306"/>
      <c r="N83" s="306"/>
      <c r="O83" s="306"/>
      <c r="P83" s="306"/>
      <c r="Q83" s="306"/>
      <c r="R83" s="306"/>
    </row>
    <row r="84" spans="1:18" ht="18" thickBot="1">
      <c r="A84" s="379" t="s">
        <v>205</v>
      </c>
      <c r="B84" s="381"/>
      <c r="C84" s="412" t="s">
        <v>190</v>
      </c>
      <c r="D84" s="413"/>
      <c r="E84" s="413"/>
      <c r="F84" s="413"/>
      <c r="G84" s="413"/>
      <c r="H84" s="413"/>
      <c r="I84" s="413"/>
      <c r="J84" s="414"/>
      <c r="K84" s="412" t="s">
        <v>225</v>
      </c>
      <c r="L84" s="413"/>
      <c r="M84" s="413"/>
      <c r="N84" s="413"/>
      <c r="O84" s="413"/>
      <c r="P84" s="413"/>
      <c r="Q84" s="413"/>
      <c r="R84" s="414"/>
    </row>
    <row r="85" spans="1:18" ht="15.75" thickBot="1">
      <c r="A85" s="232" t="s">
        <v>4</v>
      </c>
      <c r="B85" s="233" t="s">
        <v>5</v>
      </c>
      <c r="C85" s="234">
        <v>1</v>
      </c>
      <c r="D85" s="235">
        <v>2</v>
      </c>
      <c r="E85" s="235">
        <v>3</v>
      </c>
      <c r="F85" s="235">
        <v>4</v>
      </c>
      <c r="G85" s="235">
        <v>5</v>
      </c>
      <c r="H85" s="236">
        <v>6</v>
      </c>
      <c r="I85" s="234" t="s">
        <v>191</v>
      </c>
      <c r="J85" s="236" t="s">
        <v>179</v>
      </c>
      <c r="K85" s="237">
        <v>1</v>
      </c>
      <c r="L85" s="238">
        <v>2</v>
      </c>
      <c r="M85" s="238">
        <v>3</v>
      </c>
      <c r="N85" s="238">
        <v>4</v>
      </c>
      <c r="O85" s="238">
        <v>5</v>
      </c>
      <c r="P85" s="239">
        <v>6</v>
      </c>
      <c r="Q85" s="234" t="s">
        <v>191</v>
      </c>
      <c r="R85" s="236" t="s">
        <v>179</v>
      </c>
    </row>
    <row r="86" spans="1:18" ht="15">
      <c r="A86" s="240" t="s">
        <v>183</v>
      </c>
      <c r="B86" s="241" t="s">
        <v>180</v>
      </c>
      <c r="C86" s="242" t="str">
        <f>IF('Site Description'!$B$34&gt;0,'Data Analysis'!E88,"NO TRANSECT")</f>
        <v>NO TRANSECT</v>
      </c>
      <c r="D86" s="243" t="str">
        <f>IF('Site Description'!$C$34&gt;0,'Data Analysis'!L88,"NO TRANSECT")</f>
        <v>NO TRANSECT</v>
      </c>
      <c r="E86" s="243" t="str">
        <f>IF('Site Description'!$D$34&gt;0,'Data Analysis'!S88,"NO TRANSECT")</f>
        <v>NO TRANSECT</v>
      </c>
      <c r="F86" s="243" t="str">
        <f>IF('Site Description'!$E$34&gt;0,'Data Analysis'!Z88,"NO TRANSECT")</f>
        <v>NO TRANSECT</v>
      </c>
      <c r="G86" s="243" t="str">
        <f>IF('Site Description'!$F$34&gt;0,'Data Analysis'!AG88,"NO TRANSECT")</f>
        <v>NO TRANSECT</v>
      </c>
      <c r="H86" s="244" t="str">
        <f>IF('Site Description'!$G$34&gt;0,'Data Analysis'!AN88,"NO TRANSECT")</f>
        <v>NO TRANSECT</v>
      </c>
      <c r="I86" s="245" t="e">
        <f aca="true" t="shared" si="9" ref="I86:I92">AVERAGE(C86:H86)</f>
        <v>#DIV/0!</v>
      </c>
      <c r="J86" s="246" t="e">
        <f aca="true" t="shared" si="10" ref="J86:J92">STDEV(C86:H86)</f>
        <v>#DIV/0!</v>
      </c>
      <c r="K86" s="242" t="str">
        <f>IF('Site Description'!$B$34&gt;0,'Data Analysis'!F88,"NO TRANSECT")</f>
        <v>NO TRANSECT</v>
      </c>
      <c r="L86" s="243" t="str">
        <f>IF('Site Description'!$C$34&gt;0,'Data Analysis'!M88,"NO TRANSECT")</f>
        <v>NO TRANSECT</v>
      </c>
      <c r="M86" s="243" t="str">
        <f>IF('Site Description'!$D$34&gt;0,'Data Analysis'!T88,"NO TRANSECT")</f>
        <v>NO TRANSECT</v>
      </c>
      <c r="N86" s="243" t="str">
        <f>IF('Site Description'!$E$34&gt;0,'Data Analysis'!AA88,"NO TRANSECT")</f>
        <v>NO TRANSECT</v>
      </c>
      <c r="O86" s="243" t="str">
        <f>IF('Site Description'!$F$34&gt;0,'Data Analysis'!AH88,"NO TRANSECT")</f>
        <v>NO TRANSECT</v>
      </c>
      <c r="P86" s="243" t="str">
        <f>IF('Site Description'!$G$34&gt;0,'Data Analysis'!AO88,"NO TRANSECT")</f>
        <v>NO TRANSECT</v>
      </c>
      <c r="Q86" s="245" t="e">
        <f>AVERAGE(K86:P86)</f>
        <v>#DIV/0!</v>
      </c>
      <c r="R86" s="246" t="e">
        <f>STDEV(K86:P86)</f>
        <v>#DIV/0!</v>
      </c>
    </row>
    <row r="87" spans="1:18" ht="15.75" thickBot="1">
      <c r="A87" s="240" t="s">
        <v>217</v>
      </c>
      <c r="B87" s="247" t="s">
        <v>216</v>
      </c>
      <c r="C87" s="242" t="str">
        <f>IF('Site Description'!$B$34&gt;0,'Data Analysis'!E89,"NO TRANSECT")</f>
        <v>NO TRANSECT</v>
      </c>
      <c r="D87" s="243" t="str">
        <f>IF('Site Description'!$C$34&gt;0,'Data Analysis'!L89,"NO TRANSECT")</f>
        <v>NO TRANSECT</v>
      </c>
      <c r="E87" s="243" t="str">
        <f>IF('Site Description'!$D$34&gt;0,'Data Analysis'!S89,"NO TRANSECT")</f>
        <v>NO TRANSECT</v>
      </c>
      <c r="F87" s="243" t="str">
        <f>IF('Site Description'!$E$34&gt;0,'Data Analysis'!Z89,"NO TRANSECT")</f>
        <v>NO TRANSECT</v>
      </c>
      <c r="G87" s="243" t="str">
        <f>IF('Site Description'!$F$34&gt;0,'Data Analysis'!AG89,"NO TRANSECT")</f>
        <v>NO TRANSECT</v>
      </c>
      <c r="H87" s="244" t="str">
        <f>IF('Site Description'!$G$34&gt;0,'Data Analysis'!AN89,"NO TRANSECT")</f>
        <v>NO TRANSECT</v>
      </c>
      <c r="I87" s="245" t="e">
        <f t="shared" si="9"/>
        <v>#DIV/0!</v>
      </c>
      <c r="J87" s="246" t="e">
        <f t="shared" si="10"/>
        <v>#DIV/0!</v>
      </c>
      <c r="K87" s="248" t="str">
        <f>IF('Site Description'!$B$34&gt;0,'Data Analysis'!F89,"NO TRANSECT")</f>
        <v>NO TRANSECT</v>
      </c>
      <c r="L87" s="249" t="str">
        <f>IF('Site Description'!$C$34&gt;0,'Data Analysis'!M89,"NO TRANSECT")</f>
        <v>NO TRANSECT</v>
      </c>
      <c r="M87" s="249" t="str">
        <f>IF('Site Description'!$D$34&gt;0,'Data Analysis'!T89,"NO TRANSECT")</f>
        <v>NO TRANSECT</v>
      </c>
      <c r="N87" s="249" t="str">
        <f>IF('Site Description'!$E$34&gt;0,'Data Analysis'!AA89,"NO TRANSECT")</f>
        <v>NO TRANSECT</v>
      </c>
      <c r="O87" s="249" t="str">
        <f>IF('Site Description'!$F$34&gt;0,'Data Analysis'!AH89,"NO TRANSECT")</f>
        <v>NO TRANSECT</v>
      </c>
      <c r="P87" s="249" t="str">
        <f>IF('Site Description'!$G$34&gt;0,'Data Analysis'!AO89,"NO TRANSECT")</f>
        <v>NO TRANSECT</v>
      </c>
      <c r="Q87" s="250" t="e">
        <f>AVERAGE(K87:P87)</f>
        <v>#DIV/0!</v>
      </c>
      <c r="R87" s="251" t="e">
        <f>STDEV(K87:P87)</f>
        <v>#DIV/0!</v>
      </c>
    </row>
    <row r="88" spans="1:18" ht="15.75" thickBot="1">
      <c r="A88" s="240" t="s">
        <v>218</v>
      </c>
      <c r="B88" s="247" t="s">
        <v>219</v>
      </c>
      <c r="C88" s="242" t="str">
        <f>IF('Site Description'!$B$34&gt;0,'Data Analysis'!E90,"NO TRANSECT")</f>
        <v>NO TRANSECT</v>
      </c>
      <c r="D88" s="243" t="str">
        <f>IF('Site Description'!$C$34&gt;0,'Data Analysis'!L90,"NO TRANSECT")</f>
        <v>NO TRANSECT</v>
      </c>
      <c r="E88" s="243" t="str">
        <f>IF('Site Description'!$D$34&gt;0,'Data Analysis'!S90,"NO TRANSECT")</f>
        <v>NO TRANSECT</v>
      </c>
      <c r="F88" s="243" t="str">
        <f>IF('Site Description'!$E$34&gt;0,'Data Analysis'!Z90,"NO TRANSECT")</f>
        <v>NO TRANSECT</v>
      </c>
      <c r="G88" s="243" t="str">
        <f>IF('Site Description'!$F$34&gt;0,'Data Analysis'!AG90,"NO TRANSECT")</f>
        <v>NO TRANSECT</v>
      </c>
      <c r="H88" s="244" t="str">
        <f>IF('Site Description'!$G$34&gt;0,'Data Analysis'!AN90,"NO TRANSECT")</f>
        <v>NO TRANSECT</v>
      </c>
      <c r="I88" s="245" t="e">
        <f>AVERAGE(C88:H88)</f>
        <v>#DIV/0!</v>
      </c>
      <c r="J88" s="246" t="e">
        <f>STDEV(C88:H88)</f>
        <v>#DIV/0!</v>
      </c>
      <c r="K88" s="248"/>
      <c r="L88" s="249"/>
      <c r="M88" s="249"/>
      <c r="N88" s="249"/>
      <c r="O88" s="249"/>
      <c r="P88" s="249"/>
      <c r="Q88" s="250"/>
      <c r="R88" s="251"/>
    </row>
    <row r="89" spans="1:18" ht="15">
      <c r="A89" s="240" t="s">
        <v>188</v>
      </c>
      <c r="B89" s="241" t="s">
        <v>30</v>
      </c>
      <c r="C89" s="242" t="str">
        <f>IF('Site Description'!$B$34&gt;0,'Data Analysis'!E91,"NO TRANSECT")</f>
        <v>NO TRANSECT</v>
      </c>
      <c r="D89" s="243" t="str">
        <f>IF('Site Description'!$C$34&gt;0,'Data Analysis'!L91,"NO TRANSECT")</f>
        <v>NO TRANSECT</v>
      </c>
      <c r="E89" s="243" t="str">
        <f>IF('Site Description'!$D$34&gt;0,'Data Analysis'!S91,"NO TRANSECT")</f>
        <v>NO TRANSECT</v>
      </c>
      <c r="F89" s="243" t="str">
        <f>IF('Site Description'!$E$34&gt;0,'Data Analysis'!Z91,"NO TRANSECT")</f>
        <v>NO TRANSECT</v>
      </c>
      <c r="G89" s="243" t="str">
        <f>IF('Site Description'!$F$34&gt;0,'Data Analysis'!AG91,"NO TRANSECT")</f>
        <v>NO TRANSECT</v>
      </c>
      <c r="H89" s="244" t="str">
        <f>IF('Site Description'!$G$34&gt;0,'Data Analysis'!AN91,"NO TRANSECT")</f>
        <v>NO TRANSECT</v>
      </c>
      <c r="I89" s="245" t="e">
        <f t="shared" si="9"/>
        <v>#DIV/0!</v>
      </c>
      <c r="J89" s="246" t="e">
        <f t="shared" si="10"/>
        <v>#DIV/0!</v>
      </c>
      <c r="K89" s="419" t="s">
        <v>163</v>
      </c>
      <c r="L89" s="420"/>
      <c r="M89" s="420"/>
      <c r="N89" s="420"/>
      <c r="O89" s="420"/>
      <c r="P89" s="421"/>
      <c r="Q89" s="252"/>
      <c r="R89" s="253"/>
    </row>
    <row r="90" spans="1:18" ht="15">
      <c r="A90" s="240" t="s">
        <v>186</v>
      </c>
      <c r="B90" s="241" t="s">
        <v>182</v>
      </c>
      <c r="C90" s="242" t="str">
        <f>IF('Site Description'!$B$34&gt;0,'Data Analysis'!E92,"NO TRANSECT")</f>
        <v>NO TRANSECT</v>
      </c>
      <c r="D90" s="243" t="str">
        <f>IF('Site Description'!$C$34&gt;0,'Data Analysis'!L92,"NO TRANSECT")</f>
        <v>NO TRANSECT</v>
      </c>
      <c r="E90" s="243" t="str">
        <f>IF('Site Description'!$D$34&gt;0,'Data Analysis'!S92,"NO TRANSECT")</f>
        <v>NO TRANSECT</v>
      </c>
      <c r="F90" s="243" t="str">
        <f>IF('Site Description'!$E$34&gt;0,'Data Analysis'!Z92,"NO TRANSECT")</f>
        <v>NO TRANSECT</v>
      </c>
      <c r="G90" s="243" t="str">
        <f>IF('Site Description'!$F$34&gt;0,'Data Analysis'!AG92,"NO TRANSECT")</f>
        <v>NO TRANSECT</v>
      </c>
      <c r="H90" s="244" t="str">
        <f>IF('Site Description'!$G$34&gt;0,'Data Analysis'!AN92,"NO TRANSECT")</f>
        <v>NO TRANSECT</v>
      </c>
      <c r="I90" s="245" t="e">
        <f t="shared" si="9"/>
        <v>#DIV/0!</v>
      </c>
      <c r="J90" s="246" t="e">
        <f t="shared" si="10"/>
        <v>#DIV/0!</v>
      </c>
      <c r="K90" s="242" t="str">
        <f>IF('Site Description'!B34&gt;0,'Site Description'!B35,"NO TRANSECT")</f>
        <v>NO TRANSECT</v>
      </c>
      <c r="L90" s="243" t="str">
        <f>IF('Site Description'!C34&gt;0,'Site Description'!C35,"NO TRANSECT")</f>
        <v>NO TRANSECT</v>
      </c>
      <c r="M90" s="243" t="str">
        <f>IF('Site Description'!D34&gt;0,'Site Description'!D35,"NO TRANSECT")</f>
        <v>NO TRANSECT</v>
      </c>
      <c r="N90" s="243" t="str">
        <f>IF('Site Description'!E34&gt;0,'Site Description'!E35,"NO TRANSECT")</f>
        <v>NO TRANSECT</v>
      </c>
      <c r="O90" s="243" t="str">
        <f>IF('Site Description'!F34&gt;0,'Site Description'!F35,"NO TRANSECT")</f>
        <v>NO TRANSECT</v>
      </c>
      <c r="P90" s="244" t="str">
        <f>IF('Site Description'!G34&gt;0,'Site Description'!G35,"NO TRANSECT")</f>
        <v>NO TRANSECT</v>
      </c>
      <c r="Q90" s="226"/>
      <c r="R90" s="227"/>
    </row>
    <row r="91" spans="1:18" ht="15">
      <c r="A91" s="240" t="s">
        <v>187</v>
      </c>
      <c r="B91" s="241" t="s">
        <v>185</v>
      </c>
      <c r="C91" s="242" t="str">
        <f>IF('Site Description'!$B$34&gt;0,'Data Analysis'!E93,"NO TRANSECT")</f>
        <v>NO TRANSECT</v>
      </c>
      <c r="D91" s="243" t="str">
        <f>IF('Site Description'!$C$34&gt;0,'Data Analysis'!L93,"NO TRANSECT")</f>
        <v>NO TRANSECT</v>
      </c>
      <c r="E91" s="243" t="str">
        <f>IF('Site Description'!$D$34&gt;0,'Data Analysis'!S93,"NO TRANSECT")</f>
        <v>NO TRANSECT</v>
      </c>
      <c r="F91" s="243" t="str">
        <f>IF('Site Description'!$E$34&gt;0,'Data Analysis'!Z93,"NO TRANSECT")</f>
        <v>NO TRANSECT</v>
      </c>
      <c r="G91" s="243" t="str">
        <f>IF('Site Description'!$F$34&gt;0,'Data Analysis'!AG93,"NO TRANSECT")</f>
        <v>NO TRANSECT</v>
      </c>
      <c r="H91" s="244" t="str">
        <f>IF('Site Description'!$G$34&gt;0,'Data Analysis'!AN93,"NO TRANSECT")</f>
        <v>NO TRANSECT</v>
      </c>
      <c r="I91" s="245" t="e">
        <f t="shared" si="9"/>
        <v>#DIV/0!</v>
      </c>
      <c r="J91" s="246" t="e">
        <f t="shared" si="10"/>
        <v>#DIV/0!</v>
      </c>
      <c r="K91" s="422" t="s">
        <v>210</v>
      </c>
      <c r="L91" s="423"/>
      <c r="M91" s="423"/>
      <c r="N91" s="423"/>
      <c r="O91" s="423"/>
      <c r="P91" s="424"/>
      <c r="Q91" s="226"/>
      <c r="R91" s="227"/>
    </row>
    <row r="92" spans="1:18" ht="15.75" thickBot="1">
      <c r="A92" s="254" t="s">
        <v>184</v>
      </c>
      <c r="B92" s="255" t="s">
        <v>181</v>
      </c>
      <c r="C92" s="248" t="str">
        <f>IF('Site Description'!$B$34&gt;0,'Data Analysis'!E94,"NO TRANSECT")</f>
        <v>NO TRANSECT</v>
      </c>
      <c r="D92" s="249" t="str">
        <f>IF('Site Description'!$C$34&gt;0,'Data Analysis'!L94,"NO TRANSECT")</f>
        <v>NO TRANSECT</v>
      </c>
      <c r="E92" s="249" t="str">
        <f>IF('Site Description'!$D$34&gt;0,'Data Analysis'!S94,"NO TRANSECT")</f>
        <v>NO TRANSECT</v>
      </c>
      <c r="F92" s="249" t="str">
        <f>IF('Site Description'!$E$34&gt;0,'Data Analysis'!Z94,"NO TRANSECT")</f>
        <v>NO TRANSECT</v>
      </c>
      <c r="G92" s="249" t="str">
        <f>IF('Site Description'!$F$34&gt;0,'Data Analysis'!AG94,"NO TRANSECT")</f>
        <v>NO TRANSECT</v>
      </c>
      <c r="H92" s="256" t="str">
        <f>IF('Site Description'!$G$34&gt;0,'Data Analysis'!AN94,"NO TRANSECT")</f>
        <v>NO TRANSECT</v>
      </c>
      <c r="I92" s="250" t="e">
        <f t="shared" si="9"/>
        <v>#DIV/0!</v>
      </c>
      <c r="J92" s="251" t="e">
        <f t="shared" si="10"/>
        <v>#DIV/0!</v>
      </c>
      <c r="K92" s="257" t="str">
        <f>IF('Site Description'!B34&gt;0,'Site Description'!B34,"NO TRANSECT")</f>
        <v>NO TRANSECT</v>
      </c>
      <c r="L92" s="258" t="str">
        <f>IF('Site Description'!C34&gt;0,'Site Description'!C34,"NO TRANSECT")</f>
        <v>NO TRANSECT</v>
      </c>
      <c r="M92" s="258" t="str">
        <f>IF('Site Description'!D34&gt;0,'Site Description'!D34,"NO TRANSECT")</f>
        <v>NO TRANSECT</v>
      </c>
      <c r="N92" s="258" t="str">
        <f>IF('Site Description'!E34&gt;0,'Site Description'!E34,"NO TRANSECT")</f>
        <v>NO TRANSECT</v>
      </c>
      <c r="O92" s="258" t="str">
        <f>IF('Site Description'!F34&gt;0,'Site Description'!F34,"NO TRANSECT")</f>
        <v>NO TRANSECT</v>
      </c>
      <c r="P92" s="259" t="str">
        <f>IF('Site Description'!G34&gt;0,'Site Description'!G34,"NO TRANSECT")</f>
        <v>NO TRANSECT</v>
      </c>
      <c r="Q92" s="228"/>
      <c r="R92" s="229"/>
    </row>
    <row r="93" spans="1:18" ht="15.75" thickBot="1">
      <c r="A93" s="307"/>
      <c r="B93" s="307"/>
      <c r="C93" s="308"/>
      <c r="D93" s="308"/>
      <c r="E93" s="308"/>
      <c r="F93" s="308"/>
      <c r="G93" s="308"/>
      <c r="H93" s="308"/>
      <c r="I93" s="309"/>
      <c r="J93" s="309"/>
      <c r="K93" s="310"/>
      <c r="L93" s="310"/>
      <c r="M93" s="310"/>
      <c r="N93" s="310"/>
      <c r="O93" s="310"/>
      <c r="P93" s="310"/>
      <c r="Q93" s="311"/>
      <c r="R93" s="311"/>
    </row>
    <row r="94" spans="1:10" ht="15.75" thickBot="1">
      <c r="A94" s="379" t="s">
        <v>221</v>
      </c>
      <c r="B94" s="381"/>
      <c r="C94" s="417" t="s">
        <v>223</v>
      </c>
      <c r="D94" s="417"/>
      <c r="E94" s="417"/>
      <c r="F94" s="417"/>
      <c r="G94" s="417"/>
      <c r="H94" s="418"/>
      <c r="I94" s="312"/>
      <c r="J94" s="306"/>
    </row>
    <row r="95" spans="1:10" ht="15">
      <c r="A95" s="252"/>
      <c r="B95" s="253"/>
      <c r="C95" s="234">
        <v>1</v>
      </c>
      <c r="D95" s="235">
        <v>2</v>
      </c>
      <c r="E95" s="235">
        <v>3</v>
      </c>
      <c r="F95" s="235">
        <v>4</v>
      </c>
      <c r="G95" s="235">
        <v>5</v>
      </c>
      <c r="H95" s="262">
        <v>6</v>
      </c>
      <c r="I95" s="230" t="s">
        <v>191</v>
      </c>
      <c r="J95" s="231" t="s">
        <v>179</v>
      </c>
    </row>
    <row r="96" spans="1:10" ht="15">
      <c r="A96" s="240" t="s">
        <v>224</v>
      </c>
      <c r="B96" s="227"/>
      <c r="C96" s="263" t="str">
        <f>'Site Description'!B33</f>
        <v>NO TRANSECT</v>
      </c>
      <c r="D96" s="261" t="str">
        <f>'Site Description'!C33</f>
        <v>NO TRANSECT</v>
      </c>
      <c r="E96" s="261" t="str">
        <f>'Site Description'!D33</f>
        <v>NO TRANSECT</v>
      </c>
      <c r="F96" s="261" t="str">
        <f>'Site Description'!E33</f>
        <v>NO TRANSECT</v>
      </c>
      <c r="G96" s="261" t="str">
        <f>'Site Description'!F33</f>
        <v>NO TRANSECT</v>
      </c>
      <c r="H96" s="261" t="str">
        <f>'Site Description'!G33</f>
        <v>NO TRANSECT</v>
      </c>
      <c r="I96" s="340" t="e">
        <f>AVERAGE(C96:H96)</f>
        <v>#DIV/0!</v>
      </c>
      <c r="J96" s="341" t="e">
        <f>STDEV(C96:H96)</f>
        <v>#DIV/0!</v>
      </c>
    </row>
    <row r="97" spans="1:10" ht="15.75" thickBot="1">
      <c r="A97" s="240" t="s">
        <v>163</v>
      </c>
      <c r="B97" s="227"/>
      <c r="C97" s="242" t="str">
        <f>IF('Site Description'!B34&gt;1,'Site Description'!B35,"NO TRANSECT")</f>
        <v>NO TRANSECT</v>
      </c>
      <c r="D97" s="243" t="str">
        <f>IF('Site Description'!C34&gt;1,'Site Description'!C35,"NO TRANSECT")</f>
        <v>NO TRANSECT</v>
      </c>
      <c r="E97" s="243" t="str">
        <f>IF('Site Description'!D34&gt;1,'Site Description'!D35,"NO TRANSECT")</f>
        <v>NO TRANSECT</v>
      </c>
      <c r="F97" s="243" t="str">
        <f>IF('Site Description'!E34&gt;1,'Site Description'!E35,"NO TRANSECT")</f>
        <v>NO TRANSECT</v>
      </c>
      <c r="G97" s="243" t="str">
        <f>IF('Site Description'!F34&gt;1,'Site Description'!F35,"NO TRANSECT")</f>
        <v>NO TRANSECT</v>
      </c>
      <c r="H97" s="243" t="str">
        <f>IF('Site Description'!G34&gt;1,'Site Description'!G35,"NO TRANSECT")</f>
        <v>NO TRANSECT</v>
      </c>
      <c r="I97" s="340" t="e">
        <f>AVERAGE(C97:H97)</f>
        <v>#DIV/0!</v>
      </c>
      <c r="J97" s="341" t="e">
        <f>STDEV(C97:H97)</f>
        <v>#DIV/0!</v>
      </c>
    </row>
    <row r="98" spans="1:10" ht="15">
      <c r="A98" s="419" t="s">
        <v>222</v>
      </c>
      <c r="B98" s="421"/>
      <c r="C98" s="264"/>
      <c r="D98" s="265"/>
      <c r="E98" s="265"/>
      <c r="F98" s="265"/>
      <c r="G98" s="265"/>
      <c r="H98" s="265"/>
      <c r="I98" s="340"/>
      <c r="J98" s="341"/>
    </row>
    <row r="99" spans="1:10" ht="15">
      <c r="A99" s="240" t="s">
        <v>229</v>
      </c>
      <c r="B99" s="227"/>
      <c r="C99" s="242" t="str">
        <f>IF('Site Description'!B34&gt;1,100-C72,"NO TRANSECT")</f>
        <v>NO TRANSECT</v>
      </c>
      <c r="D99" s="243" t="str">
        <f>IF('Site Description'!C34&gt;1,100-D72,"NO TRANSECT")</f>
        <v>NO TRANSECT</v>
      </c>
      <c r="E99" s="243" t="str">
        <f>IF('Site Description'!D34&gt;1,100-E72,"NO TRANSECT")</f>
        <v>NO TRANSECT</v>
      </c>
      <c r="F99" s="243" t="str">
        <f>IF('Site Description'!E34&gt;1,100-F72,"NO TRANSECT")</f>
        <v>NO TRANSECT</v>
      </c>
      <c r="G99" s="243" t="str">
        <f>IF('Site Description'!F34&gt;1,100-G72,"NO TRANSECT")</f>
        <v>NO TRANSECT</v>
      </c>
      <c r="H99" s="243" t="str">
        <f>IF('Site Description'!G34&gt;1,100-H72,"NO TRANSECT")</f>
        <v>NO TRANSECT</v>
      </c>
      <c r="I99" s="340" t="e">
        <f>AVERAGE(C99:H99)</f>
        <v>#DIV/0!</v>
      </c>
      <c r="J99" s="341" t="e">
        <f>STDEV(C99:H99)</f>
        <v>#DIV/0!</v>
      </c>
    </row>
    <row r="100" spans="1:10" ht="15.75" thickBot="1">
      <c r="A100" s="254" t="s">
        <v>228</v>
      </c>
      <c r="B100" s="229"/>
      <c r="C100" s="248" t="str">
        <f>IF('Site Description'!B34&gt;1,100-C70-C72-C77-C86,"NO TRANSECT")</f>
        <v>NO TRANSECT</v>
      </c>
      <c r="D100" s="249" t="str">
        <f>IF('Site Description'!C34&gt;1,100-D70-D72-D77-D86,"NO TRANSECT")</f>
        <v>NO TRANSECT</v>
      </c>
      <c r="E100" s="249" t="str">
        <f>IF('Site Description'!D34&gt;1,100-E70-E72-E77-E86,"NO TRANSECT")</f>
        <v>NO TRANSECT</v>
      </c>
      <c r="F100" s="249" t="str">
        <f>IF('Site Description'!E34&gt;1,100-F70-F72-F77-F86,"NO TRANSECT")</f>
        <v>NO TRANSECT</v>
      </c>
      <c r="G100" s="249" t="str">
        <f>IF('Site Description'!F34&gt;1,100-G70-G72-G77-G86,"NO TRANSECT")</f>
        <v>NO TRANSECT</v>
      </c>
      <c r="H100" s="249" t="str">
        <f>IF('Site Description'!G34&gt;1,100-H70-H72-H77-H86,"NO TRANSECT")</f>
        <v>NO TRANSECT</v>
      </c>
      <c r="I100" s="342" t="e">
        <f>AVERAGE(C100:H100)</f>
        <v>#DIV/0!</v>
      </c>
      <c r="J100" s="343" t="e">
        <f>STDEV(C100:H100)</f>
        <v>#DIV/0!</v>
      </c>
    </row>
  </sheetData>
  <sheetProtection password="C66F" sheet="1"/>
  <mergeCells count="12">
    <mergeCell ref="C94:H94"/>
    <mergeCell ref="A94:B94"/>
    <mergeCell ref="K89:P89"/>
    <mergeCell ref="K91:P91"/>
    <mergeCell ref="A98:B98"/>
    <mergeCell ref="A82:B82"/>
    <mergeCell ref="C1:J1"/>
    <mergeCell ref="K1:R1"/>
    <mergeCell ref="C84:J84"/>
    <mergeCell ref="K84:R84"/>
    <mergeCell ref="A1:B1"/>
    <mergeCell ref="A84:B8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C28" sqref="C28"/>
    </sheetView>
  </sheetViews>
  <sheetFormatPr defaultColWidth="9.140625" defaultRowHeight="15"/>
  <cols>
    <col min="1" max="1" width="14.7109375" style="30" customWidth="1"/>
    <col min="2" max="9" width="14.7109375" style="0" customWidth="1"/>
  </cols>
  <sheetData>
    <row r="1" spans="1:9" ht="18.75">
      <c r="A1" s="429" t="s">
        <v>193</v>
      </c>
      <c r="B1" s="429"/>
      <c r="C1" s="429"/>
      <c r="D1" s="429"/>
      <c r="E1" s="429"/>
      <c r="F1" s="429"/>
      <c r="G1" s="429"/>
      <c r="H1" s="429"/>
      <c r="I1" s="192"/>
    </row>
    <row r="2" spans="1:9" ht="18.75">
      <c r="A2" s="193"/>
      <c r="B2" s="193"/>
      <c r="C2" s="193"/>
      <c r="D2" s="193"/>
      <c r="E2" s="193"/>
      <c r="F2" s="193"/>
      <c r="G2" s="194"/>
      <c r="H2" s="194"/>
      <c r="I2" s="192"/>
    </row>
    <row r="3" spans="1:9" ht="15">
      <c r="A3" s="195"/>
      <c r="B3" s="195"/>
      <c r="C3" s="195"/>
      <c r="D3" s="195"/>
      <c r="E3" s="195"/>
      <c r="F3" s="195"/>
      <c r="G3" s="194"/>
      <c r="H3" s="194"/>
      <c r="I3" s="192"/>
    </row>
    <row r="4" spans="1:9" ht="15.75">
      <c r="A4" s="435">
        <f>'Site Description'!B15</f>
        <v>0</v>
      </c>
      <c r="B4" s="435"/>
      <c r="C4" s="435"/>
      <c r="D4" s="435">
        <f>'Site Description'!B17</f>
        <v>0</v>
      </c>
      <c r="E4" s="435"/>
      <c r="F4" s="435"/>
      <c r="G4" s="435">
        <f>'Site Description'!F15</f>
        <v>0</v>
      </c>
      <c r="H4" s="435"/>
      <c r="I4" s="435"/>
    </row>
    <row r="5" spans="1:9" ht="15.75">
      <c r="A5" s="196"/>
      <c r="B5" s="196"/>
      <c r="C5" s="196"/>
      <c r="D5" s="196"/>
      <c r="E5" s="197"/>
      <c r="F5" s="196"/>
      <c r="G5" s="194"/>
      <c r="H5" s="194"/>
      <c r="I5" s="192"/>
    </row>
    <row r="6" spans="1:9" ht="15.75" thickBot="1">
      <c r="A6" s="194"/>
      <c r="B6" s="194"/>
      <c r="C6" s="198"/>
      <c r="D6" s="194"/>
      <c r="E6" s="194"/>
      <c r="F6" s="194"/>
      <c r="G6" s="194"/>
      <c r="H6" s="194"/>
      <c r="I6" s="192"/>
    </row>
    <row r="7" spans="1:9" ht="19.5" thickBot="1">
      <c r="A7" s="430" t="s">
        <v>194</v>
      </c>
      <c r="B7" s="431"/>
      <c r="C7" s="199" t="s">
        <v>164</v>
      </c>
      <c r="D7" s="200" t="s">
        <v>179</v>
      </c>
      <c r="E7" s="430" t="s">
        <v>226</v>
      </c>
      <c r="F7" s="432"/>
      <c r="G7" s="432"/>
      <c r="H7" s="432" t="s">
        <v>179</v>
      </c>
      <c r="I7" s="431"/>
    </row>
    <row r="8" spans="1:9" ht="15">
      <c r="A8" s="201" t="s">
        <v>180</v>
      </c>
      <c r="B8" s="202"/>
      <c r="C8" s="203" t="e">
        <f>'Summary Tables'!I86</f>
        <v>#DIV/0!</v>
      </c>
      <c r="D8" s="204" t="e">
        <f>'Summary Tables'!J86</f>
        <v>#DIV/0!</v>
      </c>
      <c r="E8" s="433" t="e">
        <f>'Summary Tables'!Q86</f>
        <v>#DIV/0!</v>
      </c>
      <c r="F8" s="434"/>
      <c r="G8" s="434"/>
      <c r="H8" s="434" t="e">
        <f>'Summary Tables'!R86</f>
        <v>#DIV/0!</v>
      </c>
      <c r="I8" s="446"/>
    </row>
    <row r="9" spans="1:9" ht="15.75" thickBot="1">
      <c r="A9" s="205" t="s">
        <v>216</v>
      </c>
      <c r="B9" s="202"/>
      <c r="C9" s="203" t="e">
        <f>'Summary Tables'!I87</f>
        <v>#DIV/0!</v>
      </c>
      <c r="D9" s="204" t="e">
        <f>'Summary Tables'!J87</f>
        <v>#DIV/0!</v>
      </c>
      <c r="E9" s="433" t="e">
        <f>'Summary Tables'!Q87</f>
        <v>#DIV/0!</v>
      </c>
      <c r="F9" s="434"/>
      <c r="G9" s="434"/>
      <c r="H9" s="434" t="e">
        <f>'Summary Tables'!R87</f>
        <v>#DIV/0!</v>
      </c>
      <c r="I9" s="446"/>
    </row>
    <row r="10" spans="1:9" ht="15.75" thickBot="1">
      <c r="A10" s="205" t="s">
        <v>219</v>
      </c>
      <c r="B10" s="202"/>
      <c r="C10" s="203" t="e">
        <f>'Summary Tables'!I88</f>
        <v>#DIV/0!</v>
      </c>
      <c r="D10" s="204" t="e">
        <f>'Summary Tables'!J88</f>
        <v>#DIV/0!</v>
      </c>
      <c r="E10" s="206"/>
      <c r="F10" s="207"/>
      <c r="G10" s="207"/>
      <c r="H10" s="208"/>
      <c r="I10" s="209"/>
    </row>
    <row r="11" spans="1:9" ht="18.75" customHeight="1">
      <c r="A11" s="201" t="s">
        <v>30</v>
      </c>
      <c r="B11" s="202"/>
      <c r="C11" s="203" t="e">
        <f>'Summary Tables'!I89</f>
        <v>#DIV/0!</v>
      </c>
      <c r="D11" s="204" t="e">
        <f>'Summary Tables'!J89</f>
        <v>#DIV/0!</v>
      </c>
      <c r="E11" s="442" t="s">
        <v>227</v>
      </c>
      <c r="F11" s="443"/>
      <c r="G11" s="443"/>
      <c r="H11" s="443" t="s">
        <v>179</v>
      </c>
      <c r="I11" s="447"/>
    </row>
    <row r="12" spans="1:9" ht="15.75" thickBot="1">
      <c r="A12" s="201" t="s">
        <v>182</v>
      </c>
      <c r="B12" s="202"/>
      <c r="C12" s="203" t="e">
        <f>'Summary Tables'!I90</f>
        <v>#DIV/0!</v>
      </c>
      <c r="D12" s="204" t="e">
        <f>'Summary Tables'!J90</f>
        <v>#DIV/0!</v>
      </c>
      <c r="E12" s="442"/>
      <c r="F12" s="443"/>
      <c r="G12" s="443"/>
      <c r="H12" s="443"/>
      <c r="I12" s="447"/>
    </row>
    <row r="13" spans="1:9" ht="15">
      <c r="A13" s="201" t="s">
        <v>185</v>
      </c>
      <c r="B13" s="202"/>
      <c r="C13" s="203" t="e">
        <f>'Summary Tables'!I91</f>
        <v>#DIV/0!</v>
      </c>
      <c r="D13" s="204" t="e">
        <f>'Summary Tables'!J91</f>
        <v>#DIV/0!</v>
      </c>
      <c r="E13" s="444" t="e">
        <f>E8+E9</f>
        <v>#DIV/0!</v>
      </c>
      <c r="F13" s="438"/>
      <c r="G13" s="438"/>
      <c r="H13" s="438" t="e">
        <f>SQRT(SUMSQ(H8,H9))</f>
        <v>#DIV/0!</v>
      </c>
      <c r="I13" s="439"/>
    </row>
    <row r="14" spans="1:9" ht="15.75" thickBot="1">
      <c r="A14" s="210" t="s">
        <v>181</v>
      </c>
      <c r="B14" s="211"/>
      <c r="C14" s="212" t="e">
        <f>'Summary Tables'!I92</f>
        <v>#DIV/0!</v>
      </c>
      <c r="D14" s="213" t="e">
        <f>'Summary Tables'!J92</f>
        <v>#DIV/0!</v>
      </c>
      <c r="E14" s="445"/>
      <c r="F14" s="440"/>
      <c r="G14" s="440"/>
      <c r="H14" s="440"/>
      <c r="I14" s="441"/>
    </row>
    <row r="15" spans="1:9" ht="15">
      <c r="A15" s="194"/>
      <c r="B15" s="194"/>
      <c r="C15" s="214"/>
      <c r="D15" s="192"/>
      <c r="E15" s="192"/>
      <c r="F15" s="192"/>
      <c r="G15" s="192"/>
      <c r="H15" s="192"/>
      <c r="I15" s="192"/>
    </row>
    <row r="16" spans="1:9" ht="15.75" thickBot="1">
      <c r="A16" s="192"/>
      <c r="B16" s="192"/>
      <c r="C16" s="192"/>
      <c r="D16" s="192"/>
      <c r="E16" s="192"/>
      <c r="F16" s="192"/>
      <c r="G16" s="192"/>
      <c r="H16" s="192"/>
      <c r="I16" s="192"/>
    </row>
    <row r="17" spans="1:9" s="1" customFormat="1" ht="15.75" thickBot="1">
      <c r="A17" s="430" t="s">
        <v>221</v>
      </c>
      <c r="B17" s="431"/>
      <c r="C17" s="448" t="s">
        <v>223</v>
      </c>
      <c r="D17" s="448"/>
      <c r="E17" s="448"/>
      <c r="F17" s="448"/>
      <c r="G17" s="448"/>
      <c r="H17" s="449"/>
      <c r="I17" s="427" t="s">
        <v>191</v>
      </c>
    </row>
    <row r="18" spans="1:9" s="1" customFormat="1" ht="15.75" thickBot="1">
      <c r="A18" s="215"/>
      <c r="B18" s="194"/>
      <c r="C18" s="216">
        <v>1</v>
      </c>
      <c r="D18" s="216">
        <v>2</v>
      </c>
      <c r="E18" s="216">
        <v>3</v>
      </c>
      <c r="F18" s="216">
        <v>4</v>
      </c>
      <c r="G18" s="216">
        <v>5</v>
      </c>
      <c r="H18" s="216">
        <v>6</v>
      </c>
      <c r="I18" s="428"/>
    </row>
    <row r="19" spans="1:9" s="1" customFormat="1" ht="15">
      <c r="A19" s="205" t="s">
        <v>224</v>
      </c>
      <c r="B19" s="194"/>
      <c r="C19" s="217" t="str">
        <f>'Summary Tables'!C96</f>
        <v>NO TRANSECT</v>
      </c>
      <c r="D19" s="217" t="str">
        <f>'Summary Tables'!D96</f>
        <v>NO TRANSECT</v>
      </c>
      <c r="E19" s="217" t="str">
        <f>'Summary Tables'!E96</f>
        <v>NO TRANSECT</v>
      </c>
      <c r="F19" s="217" t="str">
        <f>'Summary Tables'!F96</f>
        <v>NO TRANSECT</v>
      </c>
      <c r="G19" s="217" t="str">
        <f>'Summary Tables'!G96</f>
        <v>NO TRANSECT</v>
      </c>
      <c r="H19" s="217" t="str">
        <f>'Summary Tables'!H96</f>
        <v>NO TRANSECT</v>
      </c>
      <c r="I19" s="218" t="e">
        <f>AVERAGE(C19:H19)</f>
        <v>#DIV/0!</v>
      </c>
    </row>
    <row r="20" spans="1:9" s="1" customFormat="1" ht="15.75" thickBot="1">
      <c r="A20" s="205" t="s">
        <v>163</v>
      </c>
      <c r="B20" s="194"/>
      <c r="C20" s="217" t="str">
        <f>'Summary Tables'!C97</f>
        <v>NO TRANSECT</v>
      </c>
      <c r="D20" s="217" t="str">
        <f>'Summary Tables'!D97</f>
        <v>NO TRANSECT</v>
      </c>
      <c r="E20" s="217" t="str">
        <f>'Summary Tables'!E97</f>
        <v>NO TRANSECT</v>
      </c>
      <c r="F20" s="217" t="str">
        <f>'Summary Tables'!F97</f>
        <v>NO TRANSECT</v>
      </c>
      <c r="G20" s="217" t="str">
        <f>'Summary Tables'!G97</f>
        <v>NO TRANSECT</v>
      </c>
      <c r="H20" s="217" t="str">
        <f>'Summary Tables'!H97</f>
        <v>NO TRANSECT</v>
      </c>
      <c r="I20" s="219" t="e">
        <f>AVERAGE('Summary Tables'!K90:P90)</f>
        <v>#DIV/0!</v>
      </c>
    </row>
    <row r="21" spans="1:9" s="1" customFormat="1" ht="15">
      <c r="A21" s="436" t="s">
        <v>222</v>
      </c>
      <c r="B21" s="437"/>
      <c r="C21" s="220"/>
      <c r="D21" s="220"/>
      <c r="E21" s="220"/>
      <c r="F21" s="220"/>
      <c r="G21" s="220"/>
      <c r="H21" s="220"/>
      <c r="I21" s="221"/>
    </row>
    <row r="22" spans="1:9" s="1" customFormat="1" ht="15">
      <c r="A22" s="205" t="s">
        <v>229</v>
      </c>
      <c r="B22" s="222"/>
      <c r="C22" s="217" t="str">
        <f>'Summary Tables'!C99</f>
        <v>NO TRANSECT</v>
      </c>
      <c r="D22" s="217" t="str">
        <f>'Summary Tables'!D99</f>
        <v>NO TRANSECT</v>
      </c>
      <c r="E22" s="217" t="str">
        <f>'Summary Tables'!E99</f>
        <v>NO TRANSECT</v>
      </c>
      <c r="F22" s="217" t="str">
        <f>'Summary Tables'!F99</f>
        <v>NO TRANSECT</v>
      </c>
      <c r="G22" s="217" t="str">
        <f>'Summary Tables'!G99</f>
        <v>NO TRANSECT</v>
      </c>
      <c r="H22" s="217" t="str">
        <f>'Summary Tables'!H99</f>
        <v>NO TRANSECT</v>
      </c>
      <c r="I22" s="217" t="e">
        <f>AVERAGE(C22:H22)</f>
        <v>#DIV/0!</v>
      </c>
    </row>
    <row r="23" spans="1:9" s="1" customFormat="1" ht="15.75" thickBot="1">
      <c r="A23" s="223" t="s">
        <v>228</v>
      </c>
      <c r="B23" s="224"/>
      <c r="C23" s="225" t="str">
        <f>'Summary Tables'!C100</f>
        <v>NO TRANSECT</v>
      </c>
      <c r="D23" s="225" t="str">
        <f>'Summary Tables'!D100</f>
        <v>NO TRANSECT</v>
      </c>
      <c r="E23" s="225" t="str">
        <f>'Summary Tables'!E100</f>
        <v>NO TRANSECT</v>
      </c>
      <c r="F23" s="225" t="str">
        <f>'Summary Tables'!F100</f>
        <v>NO TRANSECT</v>
      </c>
      <c r="G23" s="225" t="str">
        <f>'Summary Tables'!G100</f>
        <v>NO TRANSECT</v>
      </c>
      <c r="H23" s="225" t="str">
        <f>'Summary Tables'!H100</f>
        <v>NO TRANSECT</v>
      </c>
      <c r="I23" s="225" t="e">
        <f>AVERAGE(C23:H23)</f>
        <v>#DIV/0!</v>
      </c>
    </row>
    <row r="24" spans="1:7" s="1" customFormat="1" ht="15">
      <c r="A24" s="105"/>
      <c r="B24" s="106"/>
      <c r="C24" s="105"/>
      <c r="D24" s="105"/>
      <c r="E24" s="105"/>
      <c r="F24" s="106"/>
      <c r="G24" s="106"/>
    </row>
    <row r="25" spans="1:7" s="1" customFormat="1" ht="15">
      <c r="A25" s="105"/>
      <c r="B25" s="106"/>
      <c r="C25" s="105"/>
      <c r="D25" s="187"/>
      <c r="E25" s="105"/>
      <c r="F25" s="106"/>
      <c r="G25" s="106"/>
    </row>
    <row r="26" spans="1:7" s="1" customFormat="1" ht="15">
      <c r="A26" s="105"/>
      <c r="B26" s="106"/>
      <c r="C26" s="106"/>
      <c r="E26" s="106"/>
      <c r="F26" s="106"/>
      <c r="G26" s="106"/>
    </row>
    <row r="27" s="1" customFormat="1" ht="15">
      <c r="A27" s="58"/>
    </row>
    <row r="28" s="1" customFormat="1" ht="15">
      <c r="A28" s="58"/>
    </row>
    <row r="29" s="1" customFormat="1" ht="15">
      <c r="A29" s="58"/>
    </row>
    <row r="30" s="1" customFormat="1" ht="15">
      <c r="A30" s="58"/>
    </row>
    <row r="31" spans="1:13" s="1" customFormat="1" ht="15">
      <c r="A31" s="108"/>
      <c r="B31" s="108"/>
      <c r="C31" s="108"/>
      <c r="D31" s="109"/>
      <c r="E31" s="109"/>
      <c r="F31" s="109"/>
      <c r="G31" s="109"/>
      <c r="H31" s="109"/>
      <c r="I31" s="109"/>
      <c r="J31" s="109"/>
      <c r="K31" s="109"/>
      <c r="L31" s="109"/>
      <c r="M31" s="109"/>
    </row>
    <row r="32" spans="1:13" s="1" customFormat="1" ht="15">
      <c r="A32" s="107"/>
      <c r="B32" s="106"/>
      <c r="C32" s="106"/>
      <c r="D32" s="106"/>
      <c r="E32" s="106"/>
      <c r="F32" s="106"/>
      <c r="G32" s="106"/>
      <c r="H32" s="106"/>
      <c r="I32" s="106"/>
      <c r="J32" s="106"/>
      <c r="K32" s="106"/>
      <c r="L32" s="106"/>
      <c r="M32" s="106"/>
    </row>
    <row r="33" spans="1:12" s="1" customFormat="1" ht="15">
      <c r="A33" s="105"/>
      <c r="B33" s="107"/>
      <c r="C33" s="107"/>
      <c r="D33" s="106"/>
      <c r="E33" s="106"/>
      <c r="F33" s="106"/>
      <c r="G33" s="106"/>
      <c r="H33" s="106"/>
      <c r="I33" s="106"/>
      <c r="J33" s="106"/>
      <c r="K33" s="106"/>
      <c r="L33" s="106"/>
    </row>
    <row r="34" spans="1:12" s="1" customFormat="1" ht="15">
      <c r="A34" s="105"/>
      <c r="B34" s="107"/>
      <c r="C34" s="107"/>
      <c r="D34" s="106"/>
      <c r="E34" s="106"/>
      <c r="F34" s="106"/>
      <c r="G34" s="106"/>
      <c r="H34" s="106"/>
      <c r="I34" s="106"/>
      <c r="J34" s="106"/>
      <c r="K34" s="106"/>
      <c r="L34" s="106"/>
    </row>
    <row r="35" spans="1:12" s="1" customFormat="1" ht="15">
      <c r="A35" s="105"/>
      <c r="B35" s="107"/>
      <c r="C35" s="107"/>
      <c r="D35" s="106"/>
      <c r="E35" s="106"/>
      <c r="F35" s="106"/>
      <c r="G35" s="106"/>
      <c r="H35" s="106"/>
      <c r="I35" s="106"/>
      <c r="J35" s="106"/>
      <c r="K35" s="106"/>
      <c r="L35" s="106"/>
    </row>
  </sheetData>
  <sheetProtection password="C66F" sheet="1"/>
  <mergeCells count="19">
    <mergeCell ref="A21:B21"/>
    <mergeCell ref="H13:I14"/>
    <mergeCell ref="E11:G12"/>
    <mergeCell ref="E13:G14"/>
    <mergeCell ref="A17:B17"/>
    <mergeCell ref="H7:I7"/>
    <mergeCell ref="H8:I8"/>
    <mergeCell ref="H9:I9"/>
    <mergeCell ref="H11:I12"/>
    <mergeCell ref="C17:H17"/>
    <mergeCell ref="I17:I18"/>
    <mergeCell ref="A1:H1"/>
    <mergeCell ref="A7:B7"/>
    <mergeCell ref="E7:G7"/>
    <mergeCell ref="E8:G8"/>
    <mergeCell ref="E9:G9"/>
    <mergeCell ref="G4:I4"/>
    <mergeCell ref="D4:F4"/>
    <mergeCell ref="A4:C4"/>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CTP</cp:lastModifiedBy>
  <cp:lastPrinted>2011-12-06T12:16:30Z</cp:lastPrinted>
  <dcterms:created xsi:type="dcterms:W3CDTF">2010-06-24T11:13:30Z</dcterms:created>
  <dcterms:modified xsi:type="dcterms:W3CDTF">2016-07-15T08:10:46Z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