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niversityofexeteruk-my.sharepoint.com/personal/e_sones_exeter_ac_uk/Documents/Desktop/"/>
    </mc:Choice>
  </mc:AlternateContent>
  <xr:revisionPtr revIDLastSave="59" documentId="8_{892A3075-9FA1-46FB-99B8-8185F5D64942}" xr6:coauthVersionLast="47" xr6:coauthVersionMax="47" xr10:uidLastSave="{06BE6C22-76CB-4939-8E44-F1C0EFD80124}"/>
  <bookViews>
    <workbookView xWindow="23880" yWindow="-165" windowWidth="24240" windowHeight="13140" xr2:uid="{E0E9F165-7326-4A35-99CA-8A9C17154C8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6" i="1" l="1"/>
  <c r="H27" i="1" s="1"/>
  <c r="J16" i="1"/>
  <c r="H9" i="1"/>
  <c r="J8" i="1"/>
  <c r="A32" i="1" s="1"/>
  <c r="J9" i="1"/>
  <c r="H8" i="1"/>
  <c r="H40" i="1"/>
  <c r="I40" i="1" s="1"/>
  <c r="H41" i="1" s="1"/>
  <c r="I41" i="1" s="1"/>
  <c r="H42" i="1" s="1"/>
  <c r="I42" i="1" s="1"/>
  <c r="I35" i="1"/>
  <c r="H36" i="1" s="1"/>
  <c r="I36" i="1" s="1"/>
  <c r="H37" i="1" s="1"/>
  <c r="I37" i="1" s="1"/>
  <c r="H35" i="1"/>
  <c r="H21" i="1"/>
  <c r="H24" i="1" s="1"/>
  <c r="H25" i="1" s="1"/>
  <c r="J21" i="1" s="1"/>
  <c r="H13" i="1"/>
  <c r="J13" i="1" s="1"/>
  <c r="H28" i="1" l="1"/>
  <c r="H31" i="1" l="1"/>
</calcChain>
</file>

<file path=xl/sharedStrings.xml><?xml version="1.0" encoding="utf-8"?>
<sst xmlns="http://schemas.openxmlformats.org/spreadsheetml/2006/main" count="35" uniqueCount="34">
  <si>
    <t>To be used as a guide only</t>
  </si>
  <si>
    <t>Enter the date your employment with the University started</t>
  </si>
  <si>
    <t>Enter the current weekly Lower Earnings Level</t>
  </si>
  <si>
    <t>You can find this on the Government website</t>
  </si>
  <si>
    <t>Enter your annual salary, if known</t>
  </si>
  <si>
    <t>If not known, enter your monthly "Salary" from your payslip</t>
  </si>
  <si>
    <t>Your payslip can be access via iTrent</t>
  </si>
  <si>
    <t>Calc weekly salary</t>
  </si>
  <si>
    <t>Over LEL?</t>
  </si>
  <si>
    <t>Sufficient service?</t>
  </si>
  <si>
    <t>Notes</t>
  </si>
  <si>
    <t>SMP status</t>
  </si>
  <si>
    <t>Start date</t>
  </si>
  <si>
    <t>End date</t>
  </si>
  <si>
    <t>13 weeks: Unpaid leave</t>
  </si>
  <si>
    <t>Adoption calculator</t>
  </si>
  <si>
    <t>Enter the date you were matched with the child</t>
  </si>
  <si>
    <t>Enter the date the child will be placed with you</t>
  </si>
  <si>
    <t>Start date of adoption leave</t>
  </si>
  <si>
    <t>The earliest date you can start your adoption leave is</t>
  </si>
  <si>
    <t>The latest date you can start your adoption leave is</t>
  </si>
  <si>
    <t>Enter the date you wish to start your adoption leave on</t>
  </si>
  <si>
    <t>End date of adoption leave</t>
  </si>
  <si>
    <t>The latest date you can end your adoption leave is</t>
  </si>
  <si>
    <t>Enter the date you wish to end your adoption leave on</t>
  </si>
  <si>
    <t>Sunday prior to Match Week</t>
  </si>
  <si>
    <t>Date at 26 weeks pre Match Week</t>
  </si>
  <si>
    <t>Adoption Plan</t>
  </si>
  <si>
    <t>26 weeks: UAP (inc SAP or exc DWP benefits depending on eligibility)</t>
  </si>
  <si>
    <t>13 weeks: SAP* or DWP benefits (depending on eligibility)</t>
  </si>
  <si>
    <t>Or if you wish to only claim SAP only</t>
  </si>
  <si>
    <t xml:space="preserve">6 weeks: SAP* full rate </t>
  </si>
  <si>
    <t xml:space="preserve">33 weeks: SAP* part rate </t>
  </si>
  <si>
    <t>*  SAP is paid in full weeks, so if you choose to end your adoption leave early during the SAP only phase always ensure you do so at the end of a full week to avoid losing pay.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</si>
</sst>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d\ dd\-mmm\-yy"/>
    <numFmt numFmtId="165" formatCode="&quot;£&quot;#,##0.00"/>
  </numFmts>
  <fonts count="9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i/>
      <u/>
      <sz val="11"/>
      <color theme="10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9">
    <xf numFmtId="0" fontId="0" fillId="0" borderId="0" xfId="0"/>
    <xf numFmtId="0" fontId="4" fillId="0" borderId="0" xfId="0" applyFont="1"/>
    <xf numFmtId="0" fontId="5" fillId="0" borderId="0" xfId="0" applyFont="1"/>
    <xf numFmtId="0" fontId="2" fillId="0" borderId="0" xfId="0" applyFont="1"/>
    <xf numFmtId="164" fontId="0" fillId="0" borderId="1" xfId="0" applyNumberFormat="1" applyBorder="1" applyProtection="1">
      <protection locked="0"/>
    </xf>
    <xf numFmtId="164" fontId="5" fillId="0" borderId="0" xfId="0" applyNumberFormat="1" applyFont="1"/>
    <xf numFmtId="0" fontId="6" fillId="0" borderId="0" xfId="0" applyFont="1"/>
    <xf numFmtId="0" fontId="3" fillId="0" borderId="0" xfId="1"/>
    <xf numFmtId="165" fontId="0" fillId="0" borderId="1" xfId="0" applyNumberFormat="1" applyBorder="1" applyProtection="1">
      <protection locked="0"/>
    </xf>
    <xf numFmtId="0" fontId="0" fillId="2" borderId="0" xfId="0" applyFill="1"/>
    <xf numFmtId="165" fontId="0" fillId="2" borderId="0" xfId="0" applyNumberFormat="1" applyFill="1"/>
    <xf numFmtId="164" fontId="0" fillId="2" borderId="0" xfId="0" applyNumberFormat="1" applyFill="1"/>
    <xf numFmtId="164" fontId="0" fillId="0" borderId="0" xfId="0" applyNumberFormat="1"/>
    <xf numFmtId="0" fontId="1" fillId="0" borderId="0" xfId="0" applyFont="1"/>
    <xf numFmtId="164" fontId="0" fillId="0" borderId="1" xfId="0" applyNumberFormat="1" applyBorder="1" applyAlignment="1">
      <alignment horizontal="left"/>
    </xf>
    <xf numFmtId="0" fontId="8" fillId="0" borderId="0" xfId="0" applyFont="1"/>
    <xf numFmtId="0" fontId="7" fillId="0" borderId="0" xfId="1" applyFont="1" applyAlignment="1">
      <alignment horizontal="left"/>
    </xf>
    <xf numFmtId="0" fontId="3" fillId="0" borderId="0" xfId="1" applyAlignment="1">
      <alignment horizontal="left"/>
    </xf>
    <xf numFmtId="164" fontId="0" fillId="0" borderId="1" xfId="0" applyNumberFormat="1" applyBorder="1"/>
  </cellXfs>
  <cellStyles count="2">
    <cellStyle name="Hyperlink" xfId="1" builtinId="8"/>
    <cellStyle name="Normal" xfId="0" builtinId="0"/>
  </cellStyles>
  <dxfs count="4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staff.exeter.ac.uk/hrpr_ess/ess/dist/" TargetMode="External"/><Relationship Id="rId1" Type="http://schemas.openxmlformats.org/officeDocument/2006/relationships/hyperlink" Target="https://www.gov.uk/government/publications/rates-and-allowances-national-insurance-contributions/rates-and-allowances-national-insurance-contribution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BF4C43-198B-4EF3-8A37-34C9121E80E5}">
  <dimension ref="A1:J44"/>
  <sheetViews>
    <sheetView showGridLines="0" tabSelected="1" workbookViewId="0">
      <selection activeCell="H3" sqref="H3"/>
    </sheetView>
  </sheetViews>
  <sheetFormatPr defaultRowHeight="15" x14ac:dyDescent="0.25"/>
  <cols>
    <col min="8" max="9" width="18.28515625" customWidth="1"/>
  </cols>
  <sheetData>
    <row r="1" spans="1:10" ht="18.75" x14ac:dyDescent="0.3">
      <c r="A1" s="1" t="s">
        <v>15</v>
      </c>
      <c r="F1" s="2" t="s">
        <v>0</v>
      </c>
    </row>
    <row r="2" spans="1:10" x14ac:dyDescent="0.25">
      <c r="F2" s="2"/>
    </row>
    <row r="3" spans="1:10" x14ac:dyDescent="0.25">
      <c r="A3" s="3" t="s">
        <v>16</v>
      </c>
      <c r="F3" s="2"/>
      <c r="H3" s="18"/>
    </row>
    <row r="4" spans="1:10" x14ac:dyDescent="0.25">
      <c r="F4" s="2"/>
    </row>
    <row r="5" spans="1:10" x14ac:dyDescent="0.25">
      <c r="A5" s="3" t="s">
        <v>17</v>
      </c>
      <c r="H5" s="4"/>
    </row>
    <row r="7" spans="1:10" x14ac:dyDescent="0.25">
      <c r="A7" s="3" t="s">
        <v>18</v>
      </c>
    </row>
    <row r="8" spans="1:10" x14ac:dyDescent="0.25">
      <c r="A8" s="2" t="s">
        <v>19</v>
      </c>
      <c r="H8" s="5">
        <f>H5-14</f>
        <v>-14</v>
      </c>
      <c r="I8" s="2"/>
      <c r="J8" s="6" t="str">
        <f>IF(ISBLANK(H10)," ",IF(H10&gt;=H8," ","The start date you have chosen is too early, it must be within 14 days of the placement date"))</f>
        <v xml:space="preserve"> </v>
      </c>
    </row>
    <row r="9" spans="1:10" x14ac:dyDescent="0.25">
      <c r="A9" s="2" t="s">
        <v>20</v>
      </c>
      <c r="H9" s="5">
        <f>H5</f>
        <v>0</v>
      </c>
      <c r="I9" s="2"/>
      <c r="J9" s="6" t="str">
        <f>IF(H10&lt;=H5, " ", "The start date you have chosen is too late, the latest you can start is the placement date")</f>
        <v xml:space="preserve"> </v>
      </c>
    </row>
    <row r="10" spans="1:10" x14ac:dyDescent="0.25">
      <c r="A10" t="s">
        <v>21</v>
      </c>
      <c r="H10" s="4"/>
    </row>
    <row r="12" spans="1:10" x14ac:dyDescent="0.25">
      <c r="A12" s="3" t="s">
        <v>22</v>
      </c>
    </row>
    <row r="13" spans="1:10" x14ac:dyDescent="0.25">
      <c r="A13" s="2" t="s">
        <v>23</v>
      </c>
      <c r="H13" s="5">
        <f>H10+(7*52-1)</f>
        <v>363</v>
      </c>
      <c r="I13" s="2"/>
      <c r="J13" s="6" t="str">
        <f>IF(H14&gt;H13, "The end date you have chosen is too late, you can take a maximum of 52 weeks", " ")</f>
        <v xml:space="preserve"> </v>
      </c>
    </row>
    <row r="14" spans="1:10" x14ac:dyDescent="0.25">
      <c r="A14" t="s">
        <v>24</v>
      </c>
      <c r="H14" s="4"/>
    </row>
    <row r="16" spans="1:10" x14ac:dyDescent="0.25">
      <c r="A16" s="3" t="s">
        <v>1</v>
      </c>
      <c r="H16" s="4"/>
      <c r="J16" s="6" t="str">
        <f>IF(ISBLANK(H16)," ",IF(H28="No","Not eligible for SAP as you have not been employed for 26 weeks at Matching Week"," "))</f>
        <v xml:space="preserve"> </v>
      </c>
    </row>
    <row r="17" spans="1:10" x14ac:dyDescent="0.25">
      <c r="A17" s="7"/>
    </row>
    <row r="18" spans="1:10" x14ac:dyDescent="0.25">
      <c r="A18" s="3" t="s">
        <v>2</v>
      </c>
      <c r="H18" s="8">
        <v>123</v>
      </c>
    </row>
    <row r="19" spans="1:10" x14ac:dyDescent="0.25">
      <c r="A19" s="16" t="s">
        <v>3</v>
      </c>
      <c r="B19" s="16"/>
      <c r="C19" s="16"/>
      <c r="D19" s="16"/>
      <c r="E19" s="16"/>
    </row>
    <row r="21" spans="1:10" x14ac:dyDescent="0.25">
      <c r="A21" s="3" t="s">
        <v>4</v>
      </c>
      <c r="H21" s="8">
        <f>H22*12</f>
        <v>0</v>
      </c>
      <c r="J21" s="6" t="str">
        <f>IF(H25="Yes"," ","Not eligible for SAP as your weekly salary is below LEL")</f>
        <v>Not eligible for SAP as your weekly salary is below LEL</v>
      </c>
    </row>
    <row r="22" spans="1:10" x14ac:dyDescent="0.25">
      <c r="A22" t="s">
        <v>5</v>
      </c>
      <c r="H22" s="8"/>
    </row>
    <row r="23" spans="1:10" x14ac:dyDescent="0.25">
      <c r="A23" s="17" t="s">
        <v>6</v>
      </c>
      <c r="B23" s="17"/>
      <c r="C23" s="17"/>
      <c r="D23" s="17"/>
    </row>
    <row r="24" spans="1:10" hidden="1" x14ac:dyDescent="0.25">
      <c r="A24" s="9" t="s">
        <v>7</v>
      </c>
      <c r="B24" s="9"/>
      <c r="C24" s="9"/>
      <c r="D24" s="9"/>
      <c r="E24" s="9"/>
      <c r="F24" s="9"/>
      <c r="G24" s="9"/>
      <c r="H24" s="10">
        <f>H21/52</f>
        <v>0</v>
      </c>
      <c r="I24" s="9"/>
      <c r="J24" s="9"/>
    </row>
    <row r="25" spans="1:10" hidden="1" x14ac:dyDescent="0.25">
      <c r="A25" s="9" t="s">
        <v>8</v>
      </c>
      <c r="B25" s="9"/>
      <c r="C25" s="9"/>
      <c r="D25" s="9"/>
      <c r="E25" s="9"/>
      <c r="F25" s="9"/>
      <c r="G25" s="9"/>
      <c r="H25" s="9" t="str">
        <f>IF(H24&gt;H18,"Yes","No")</f>
        <v>No</v>
      </c>
      <c r="I25" s="9"/>
      <c r="J25" s="9"/>
    </row>
    <row r="26" spans="1:10" hidden="1" x14ac:dyDescent="0.25">
      <c r="A26" s="9" t="s">
        <v>25</v>
      </c>
      <c r="B26" s="9"/>
      <c r="C26" s="9"/>
      <c r="D26" s="9"/>
      <c r="E26" s="9"/>
      <c r="F26" s="9"/>
      <c r="G26" s="9"/>
      <c r="H26" s="11">
        <f>INT((H3)/7)*7+1</f>
        <v>1</v>
      </c>
      <c r="I26" s="9"/>
      <c r="J26" s="9"/>
    </row>
    <row r="27" spans="1:10" hidden="1" x14ac:dyDescent="0.25">
      <c r="A27" s="9" t="s">
        <v>26</v>
      </c>
      <c r="B27" s="9"/>
      <c r="C27" s="9"/>
      <c r="D27" s="9"/>
      <c r="E27" s="9"/>
      <c r="F27" s="9"/>
      <c r="G27" s="9"/>
      <c r="H27" s="11">
        <f>H26-(26*7)+1</f>
        <v>-180</v>
      </c>
      <c r="I27" s="9"/>
      <c r="J27" s="9"/>
    </row>
    <row r="28" spans="1:10" hidden="1" x14ac:dyDescent="0.25">
      <c r="A28" s="9" t="s">
        <v>9</v>
      </c>
      <c r="B28" s="9"/>
      <c r="C28" s="9"/>
      <c r="D28" s="9"/>
      <c r="E28" s="9"/>
      <c r="F28" s="9"/>
      <c r="G28" s="9"/>
      <c r="H28" s="11" t="str">
        <f>IF(H16&lt;H27, "Yes", "No")</f>
        <v>No</v>
      </c>
      <c r="I28" s="9"/>
      <c r="J28" s="9"/>
    </row>
    <row r="29" spans="1:10" x14ac:dyDescent="0.25">
      <c r="H29" s="12"/>
    </row>
    <row r="30" spans="1:10" x14ac:dyDescent="0.25">
      <c r="A30" s="3" t="s">
        <v>10</v>
      </c>
      <c r="H30" s="12"/>
    </row>
    <row r="31" spans="1:10" x14ac:dyDescent="0.25">
      <c r="A31" t="s">
        <v>11</v>
      </c>
      <c r="H31" s="12" t="str">
        <f>IF(AND(H25="Yes", H28="Yes"), "You are eligible for SMP", "You are not eligible for SMP")</f>
        <v>You are not eligible for SMP</v>
      </c>
    </row>
    <row r="32" spans="1:10" x14ac:dyDescent="0.25">
      <c r="A32" s="13">
        <f>IF(J8="The start date you have chosen is too early, it must be within 14 days of the placement date", "Please amend your start date", IF(J9= "The start date you have chosen is too late, the latest you can start is the placement date", "Please amend your start date",))</f>
        <v>0</v>
      </c>
      <c r="H32" s="12"/>
    </row>
    <row r="34" spans="1:9" x14ac:dyDescent="0.25">
      <c r="A34" s="3" t="s">
        <v>27</v>
      </c>
      <c r="H34" t="s">
        <v>12</v>
      </c>
      <c r="I34" t="s">
        <v>13</v>
      </c>
    </row>
    <row r="35" spans="1:9" x14ac:dyDescent="0.25">
      <c r="A35" t="s">
        <v>28</v>
      </c>
      <c r="H35" s="14">
        <f>H10</f>
        <v>0</v>
      </c>
      <c r="I35" s="14">
        <f>H10+(7*26-1)</f>
        <v>181</v>
      </c>
    </row>
    <row r="36" spans="1:9" x14ac:dyDescent="0.25">
      <c r="A36" t="s">
        <v>29</v>
      </c>
      <c r="H36" s="14">
        <f>I35+1</f>
        <v>182</v>
      </c>
      <c r="I36" s="14">
        <f>H36+(7*13-1)</f>
        <v>272</v>
      </c>
    </row>
    <row r="37" spans="1:9" x14ac:dyDescent="0.25">
      <c r="A37" t="s">
        <v>14</v>
      </c>
      <c r="H37" s="14">
        <f>I36+1</f>
        <v>273</v>
      </c>
      <c r="I37" s="14">
        <f>H37+(7*13-1)</f>
        <v>363</v>
      </c>
    </row>
    <row r="39" spans="1:9" x14ac:dyDescent="0.25">
      <c r="A39" s="15" t="s">
        <v>30</v>
      </c>
    </row>
    <row r="40" spans="1:9" x14ac:dyDescent="0.25">
      <c r="A40" t="s">
        <v>31</v>
      </c>
      <c r="H40" s="14">
        <f>H10</f>
        <v>0</v>
      </c>
      <c r="I40" s="14">
        <f>H40+(7*6-1)</f>
        <v>41</v>
      </c>
    </row>
    <row r="41" spans="1:9" x14ac:dyDescent="0.25">
      <c r="A41" t="s">
        <v>32</v>
      </c>
      <c r="H41" s="14">
        <f>I40+1</f>
        <v>42</v>
      </c>
      <c r="I41" s="14">
        <f>H41+(7*33-1)</f>
        <v>272</v>
      </c>
    </row>
    <row r="42" spans="1:9" x14ac:dyDescent="0.25">
      <c r="A42" t="s">
        <v>14</v>
      </c>
      <c r="H42" s="14">
        <f>I41+1</f>
        <v>273</v>
      </c>
      <c r="I42" s="14">
        <f>H42+(7*13-1)</f>
        <v>363</v>
      </c>
    </row>
    <row r="44" spans="1:9" x14ac:dyDescent="0.25">
      <c r="A44" t="s">
        <v>33</v>
      </c>
    </row>
  </sheetData>
  <mergeCells count="2">
    <mergeCell ref="A19:E19"/>
    <mergeCell ref="A23:D23"/>
  </mergeCells>
  <conditionalFormatting sqref="A32">
    <cfRule type="cellIs" dxfId="3" priority="1" operator="equal">
      <formula>0</formula>
    </cfRule>
  </conditionalFormatting>
  <conditionalFormatting sqref="H9">
    <cfRule type="cellIs" dxfId="2" priority="5" operator="equal">
      <formula>0</formula>
    </cfRule>
  </conditionalFormatting>
  <conditionalFormatting sqref="H13">
    <cfRule type="cellIs" dxfId="0" priority="3" operator="equal">
      <formula>363</formula>
    </cfRule>
  </conditionalFormatting>
  <hyperlinks>
    <hyperlink ref="A19" r:id="rId1" xr:uid="{DD8A5098-0A3B-425F-934F-B5A1545646AF}"/>
    <hyperlink ref="A23" r:id="rId2" location="/login?page=login" xr:uid="{7E962068-3FC0-44E7-B923-2C26A99E8AFC}"/>
  </hyperlinks>
  <pageMargins left="0.7" right="0.7" top="0.75" bottom="0.75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Sones, Lizzy</dc:creator>
  <cp:lastModifiedBy>Sones, Lizzy</cp:lastModifiedBy>
  <dcterms:created xsi:type="dcterms:W3CDTF">2023-02-08T13:50:04Z</dcterms:created>
  <dcterms:modified xsi:type="dcterms:W3CDTF">2023-03-31T11:14:05Z</dcterms:modified>
</cp:coreProperties>
</file>