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628"/>
  <workbookPr defaultThemeVersion="124226"/>
  <mc:AlternateContent xmlns:mc="http://schemas.openxmlformats.org/markup-compatibility/2006">
    <mc:Choice Requires="x15">
      <x15ac:absPath xmlns:x15ac="http://schemas.microsoft.com/office/spreadsheetml/2010/11/ac" url="N:\Enterprise Applications\Systems\Trent\Annual Leave Calcualtor\2025\"/>
    </mc:Choice>
  </mc:AlternateContent>
  <xr:revisionPtr revIDLastSave="0" documentId="13_ncr:1_{E42FD905-9B93-4D8F-88D9-91EF1421064B}" xr6:coauthVersionLast="47" xr6:coauthVersionMax="47" xr10:uidLastSave="{00000000-0000-0000-0000-000000000000}"/>
  <workbookProtection workbookAlgorithmName="SHA-512" workbookHashValue="xFE78Q+IisMTpR6N9+mPPzrjlN+i7qwn1IDYUmXXxvl5AYTjiWU3J/rSO31cH0nMSHF1nZRscoR/y0w0Y8kQLA==" workbookSaltValue="yDcfkyuhD4gSdLsH2oKE6A==" workbookSpinCount="100000" lockStructure="1"/>
  <bookViews>
    <workbookView xWindow="28920" yWindow="285" windowWidth="26430" windowHeight="14460" xr2:uid="{00000000-000D-0000-FFFF-FFFF00000000}"/>
  </bookViews>
  <sheets>
    <sheet name="Leave Calculator" sheetId="4" r:id="rId1"/>
    <sheet name="Data Lists" sheetId="3" state="hidden" r:id="rId2"/>
  </sheets>
  <externalReferences>
    <externalReference r:id="rId3"/>
  </externalReferences>
  <definedNames>
    <definedName name="DaysHours">'Data Lists'!#REF!</definedName>
    <definedName name="FullTime">#REF!</definedName>
    <definedName name="Grade">'Data Lists'!#REF!</definedName>
    <definedName name="grades">[1]Sheet1!$A$2:$A$4</definedName>
    <definedName name="LeapYear">#REF!</definedName>
    <definedName name="_xlnm.Print_Area" localSheetId="0">'Leave Calculator'!$B$2:$M$72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68" i="4" l="1"/>
  <c r="D69" i="4"/>
  <c r="D70" i="4"/>
  <c r="D71" i="4"/>
  <c r="D72" i="4"/>
  <c r="D73" i="4"/>
  <c r="D74" i="4"/>
  <c r="D75" i="4"/>
  <c r="G14" i="4" l="1"/>
  <c r="E43" i="4" l="1"/>
  <c r="E42" i="4"/>
  <c r="E41" i="4"/>
  <c r="E40" i="4"/>
  <c r="E39" i="4"/>
  <c r="E38" i="4"/>
  <c r="E37" i="4"/>
  <c r="E36" i="4"/>
  <c r="E35" i="4"/>
  <c r="E34" i="4"/>
  <c r="E33" i="4"/>
  <c r="E32" i="4"/>
  <c r="D66" i="4"/>
  <c r="O16" i="3"/>
  <c r="O17" i="3"/>
  <c r="O18" i="3"/>
  <c r="G11" i="4" l="1"/>
  <c r="B43" i="4" l="1"/>
  <c r="D43" i="4" s="1"/>
  <c r="M16" i="3"/>
  <c r="M17" i="3" s="1"/>
  <c r="M18" i="3" s="1"/>
  <c r="N16" i="3"/>
  <c r="N17" i="3" s="1"/>
  <c r="N18" i="3" s="1"/>
  <c r="D5" i="3" l="1"/>
  <c r="D4" i="3"/>
  <c r="C5" i="3"/>
  <c r="C4" i="3"/>
  <c r="C16" i="3"/>
  <c r="C17" i="3" s="1"/>
  <c r="C18" i="3" s="1"/>
  <c r="D16" i="3"/>
  <c r="D17" i="3" s="1"/>
  <c r="D18" i="3" s="1"/>
  <c r="E16" i="3"/>
  <c r="E17" i="3" s="1"/>
  <c r="E18" i="3" s="1"/>
  <c r="F16" i="3"/>
  <c r="F17" i="3" s="1"/>
  <c r="F18" i="3" s="1"/>
  <c r="G16" i="3"/>
  <c r="G17" i="3" s="1"/>
  <c r="G18" i="3" s="1"/>
  <c r="H16" i="3"/>
  <c r="H17" i="3" s="1"/>
  <c r="H18" i="3" s="1"/>
  <c r="I16" i="3"/>
  <c r="I17" i="3" s="1"/>
  <c r="I18" i="3" s="1"/>
  <c r="J16" i="3"/>
  <c r="J17" i="3" s="1"/>
  <c r="K16" i="3"/>
  <c r="K17" i="3" s="1"/>
  <c r="K18" i="3" s="1"/>
  <c r="L16" i="3"/>
  <c r="L17" i="3" s="1"/>
  <c r="L18" i="3" s="1"/>
  <c r="B16" i="3"/>
  <c r="B17" i="3" s="1"/>
  <c r="B18" i="3" s="1"/>
  <c r="F4" i="4"/>
  <c r="C11" i="3"/>
  <c r="B11" i="3"/>
  <c r="G20" i="4" l="1"/>
  <c r="B65" i="4"/>
  <c r="O19" i="3"/>
  <c r="O20" i="3" s="1"/>
  <c r="O21" i="3" s="1"/>
  <c r="B10" i="4"/>
  <c r="B28" i="4"/>
  <c r="M19" i="3"/>
  <c r="M20" i="3" s="1"/>
  <c r="M21" i="3" s="1"/>
  <c r="G42" i="4" s="1"/>
  <c r="N19" i="3"/>
  <c r="N20" i="3" s="1"/>
  <c r="N21" i="3" s="1"/>
  <c r="G43" i="4" s="1"/>
  <c r="D19" i="3"/>
  <c r="D20" i="3" s="1"/>
  <c r="D21" i="3" s="1"/>
  <c r="G33" i="4" s="1"/>
  <c r="K19" i="3"/>
  <c r="K20" i="3" s="1"/>
  <c r="K21" i="3" s="1"/>
  <c r="G40" i="4" s="1"/>
  <c r="G19" i="3"/>
  <c r="G20" i="3" s="1"/>
  <c r="G21" i="3" s="1"/>
  <c r="G36" i="4" s="1"/>
  <c r="C19" i="3"/>
  <c r="C20" i="3" s="1"/>
  <c r="C21" i="3" s="1"/>
  <c r="G32" i="4" s="1"/>
  <c r="B19" i="3"/>
  <c r="B20" i="3" s="1"/>
  <c r="B21" i="3" s="1"/>
  <c r="G31" i="4" s="1"/>
  <c r="J19" i="3"/>
  <c r="J20" i="3" s="1"/>
  <c r="F19" i="3"/>
  <c r="F20" i="3" s="1"/>
  <c r="F21" i="3" s="1"/>
  <c r="G35" i="4" s="1"/>
  <c r="I19" i="3"/>
  <c r="I20" i="3" s="1"/>
  <c r="I21" i="3" s="1"/>
  <c r="G38" i="4" s="1"/>
  <c r="E19" i="3"/>
  <c r="E20" i="3" s="1"/>
  <c r="E21" i="3" s="1"/>
  <c r="G34" i="4" s="1"/>
  <c r="L19" i="3"/>
  <c r="L20" i="3" s="1"/>
  <c r="L21" i="3" s="1"/>
  <c r="G41" i="4" s="1"/>
  <c r="H19" i="3"/>
  <c r="H20" i="3" s="1"/>
  <c r="H21" i="3" s="1"/>
  <c r="G37" i="4" s="1"/>
  <c r="B5" i="3"/>
  <c r="B4" i="3"/>
  <c r="J18" i="3"/>
  <c r="B42" i="4"/>
  <c r="B41" i="4"/>
  <c r="B40" i="4"/>
  <c r="B39" i="4"/>
  <c r="B38" i="4"/>
  <c r="B37" i="4"/>
  <c r="B36" i="4"/>
  <c r="B35" i="4"/>
  <c r="B34" i="4"/>
  <c r="B33" i="4"/>
  <c r="B32" i="4"/>
  <c r="B31" i="4"/>
  <c r="J21" i="3" l="1"/>
  <c r="G39" i="4" s="1"/>
  <c r="G45" i="4" s="1"/>
  <c r="D67" i="4"/>
  <c r="B21" i="4"/>
  <c r="I20" i="4" l="1"/>
  <c r="B59" i="4"/>
  <c r="I21" i="4"/>
  <c r="M25" i="4"/>
  <c r="I23" i="4"/>
  <c r="J35" i="4"/>
  <c r="M35" i="4" s="1"/>
  <c r="M34" i="4"/>
  <c r="J3" i="4"/>
  <c r="K34" i="4"/>
  <c r="K36" i="4"/>
  <c r="J37" i="4"/>
  <c r="L37" i="4" s="1"/>
  <c r="L34" i="4"/>
  <c r="G30" i="4"/>
  <c r="H18" i="4"/>
  <c r="I18" i="4"/>
  <c r="J18" i="4"/>
  <c r="K18" i="4"/>
  <c r="L18" i="4"/>
  <c r="M18" i="4"/>
  <c r="G18" i="4"/>
  <c r="L35" i="4" l="1"/>
  <c r="D32" i="4"/>
  <c r="H32" i="4" l="1"/>
  <c r="E31" i="4"/>
  <c r="D39" i="4"/>
  <c r="D37" i="4"/>
  <c r="D36" i="4"/>
  <c r="D31" i="4"/>
  <c r="A28" i="3"/>
  <c r="A29" i="3"/>
  <c r="A30" i="3"/>
  <c r="A31" i="3"/>
  <c r="A32" i="3"/>
  <c r="A33" i="3"/>
  <c r="A34" i="3"/>
  <c r="A35" i="3"/>
  <c r="A36" i="3"/>
  <c r="A37" i="3"/>
  <c r="A38" i="3"/>
  <c r="A39" i="3"/>
  <c r="A40" i="3"/>
  <c r="A41" i="3"/>
  <c r="A42" i="3"/>
  <c r="A43" i="3"/>
  <c r="A44" i="3"/>
  <c r="A45" i="3"/>
  <c r="A46" i="3"/>
  <c r="A47" i="3"/>
  <c r="A48" i="3"/>
  <c r="A49" i="3"/>
  <c r="A50" i="3"/>
  <c r="A51" i="3"/>
  <c r="A52" i="3"/>
  <c r="A53" i="3"/>
  <c r="A54" i="3"/>
  <c r="A55" i="3"/>
  <c r="A56" i="3"/>
  <c r="A57" i="3"/>
  <c r="A58" i="3"/>
  <c r="A59" i="3"/>
  <c r="A60" i="3"/>
  <c r="A61" i="3"/>
  <c r="A62" i="3"/>
  <c r="A63" i="3"/>
  <c r="A64" i="3"/>
  <c r="A65" i="3"/>
  <c r="A66" i="3"/>
  <c r="A67" i="3"/>
  <c r="A68" i="3"/>
  <c r="A69" i="3"/>
  <c r="A70" i="3"/>
  <c r="A71" i="3"/>
  <c r="A72" i="3"/>
  <c r="A73" i="3"/>
  <c r="A74" i="3"/>
  <c r="A75" i="3"/>
  <c r="A76" i="3"/>
  <c r="A77" i="3"/>
  <c r="A78" i="3"/>
  <c r="A79" i="3"/>
  <c r="A80" i="3"/>
  <c r="A81" i="3"/>
  <c r="A82" i="3"/>
  <c r="A83" i="3"/>
  <c r="A84" i="3"/>
  <c r="A85" i="3"/>
  <c r="A86" i="3"/>
  <c r="A87" i="3"/>
  <c r="A88" i="3"/>
  <c r="A89" i="3"/>
  <c r="A90" i="3"/>
  <c r="A91" i="3"/>
  <c r="A92" i="3"/>
  <c r="A93" i="3"/>
  <c r="A94" i="3"/>
  <c r="A95" i="3"/>
  <c r="A96" i="3"/>
  <c r="A97" i="3"/>
  <c r="A98" i="3"/>
  <c r="A99" i="3"/>
  <c r="A100" i="3"/>
  <c r="A101" i="3"/>
  <c r="A102" i="3"/>
  <c r="A103" i="3"/>
  <c r="A104" i="3"/>
  <c r="A105" i="3"/>
  <c r="A106" i="3"/>
  <c r="A107" i="3"/>
  <c r="A108" i="3"/>
  <c r="A109" i="3"/>
  <c r="A110" i="3"/>
  <c r="A111" i="3"/>
  <c r="A112" i="3"/>
  <c r="A113" i="3"/>
  <c r="A114" i="3"/>
  <c r="A115" i="3"/>
  <c r="A116" i="3"/>
  <c r="A117" i="3"/>
  <c r="A118" i="3"/>
  <c r="A119" i="3"/>
  <c r="A120" i="3"/>
  <c r="A121" i="3"/>
  <c r="A122" i="3"/>
  <c r="A123" i="3"/>
  <c r="A124" i="3"/>
  <c r="A125" i="3"/>
  <c r="A126" i="3"/>
  <c r="A127" i="3"/>
  <c r="A128" i="3"/>
  <c r="A129" i="3"/>
  <c r="A130" i="3"/>
  <c r="A131" i="3"/>
  <c r="A132" i="3"/>
  <c r="A133" i="3"/>
  <c r="A134" i="3"/>
  <c r="A135" i="3"/>
  <c r="A136" i="3"/>
  <c r="A137" i="3"/>
  <c r="A138" i="3"/>
  <c r="A139" i="3"/>
  <c r="A140" i="3"/>
  <c r="A141" i="3"/>
  <c r="A142" i="3"/>
  <c r="A143" i="3"/>
  <c r="A144" i="3"/>
  <c r="A145" i="3"/>
  <c r="A146" i="3"/>
  <c r="A147" i="3"/>
  <c r="A148" i="3"/>
  <c r="A149" i="3"/>
  <c r="A150" i="3"/>
  <c r="A151" i="3"/>
  <c r="A152" i="3"/>
  <c r="A153" i="3"/>
  <c r="A154" i="3"/>
  <c r="A155" i="3"/>
  <c r="A156" i="3"/>
  <c r="A157" i="3"/>
  <c r="A158" i="3"/>
  <c r="A159" i="3"/>
  <c r="A160" i="3"/>
  <c r="A161" i="3"/>
  <c r="A162" i="3"/>
  <c r="A163" i="3"/>
  <c r="A164" i="3"/>
  <c r="A165" i="3"/>
  <c r="A166" i="3"/>
  <c r="A167" i="3"/>
  <c r="A168" i="3"/>
  <c r="A169" i="3"/>
  <c r="A170" i="3"/>
  <c r="A171" i="3"/>
  <c r="A172" i="3"/>
  <c r="A173" i="3"/>
  <c r="A174" i="3"/>
  <c r="A175" i="3"/>
  <c r="A176" i="3"/>
  <c r="A177" i="3"/>
  <c r="A178" i="3"/>
  <c r="A179" i="3"/>
  <c r="A180" i="3"/>
  <c r="A181" i="3"/>
  <c r="A182" i="3"/>
  <c r="A183" i="3"/>
  <c r="A184" i="3"/>
  <c r="A185" i="3"/>
  <c r="A186" i="3"/>
  <c r="A187" i="3"/>
  <c r="A188" i="3"/>
  <c r="A189" i="3"/>
  <c r="A190" i="3"/>
  <c r="A191" i="3"/>
  <c r="A192" i="3"/>
  <c r="A193" i="3"/>
  <c r="A194" i="3"/>
  <c r="A195" i="3"/>
  <c r="A196" i="3"/>
  <c r="A197" i="3"/>
  <c r="A198" i="3"/>
  <c r="A199" i="3"/>
  <c r="A200" i="3"/>
  <c r="A201" i="3"/>
  <c r="A202" i="3"/>
  <c r="A203" i="3"/>
  <c r="A204" i="3"/>
  <c r="A205" i="3"/>
  <c r="A206" i="3"/>
  <c r="A207" i="3"/>
  <c r="A208" i="3"/>
  <c r="A209" i="3"/>
  <c r="A210" i="3"/>
  <c r="A211" i="3"/>
  <c r="A212" i="3"/>
  <c r="A213" i="3"/>
  <c r="A214" i="3"/>
  <c r="A215" i="3"/>
  <c r="A216" i="3"/>
  <c r="A217" i="3"/>
  <c r="A218" i="3"/>
  <c r="A219" i="3"/>
  <c r="A220" i="3"/>
  <c r="A221" i="3"/>
  <c r="A222" i="3"/>
  <c r="A223" i="3"/>
  <c r="A224" i="3"/>
  <c r="A225" i="3"/>
  <c r="A226" i="3"/>
  <c r="A227" i="3"/>
  <c r="A228" i="3"/>
  <c r="A229" i="3"/>
  <c r="A230" i="3"/>
  <c r="A231" i="3"/>
  <c r="A232" i="3"/>
  <c r="A233" i="3"/>
  <c r="A234" i="3"/>
  <c r="A235" i="3"/>
  <c r="A236" i="3"/>
  <c r="A237" i="3"/>
  <c r="A238" i="3"/>
  <c r="A239" i="3"/>
  <c r="A240" i="3"/>
  <c r="A241" i="3"/>
  <c r="A242" i="3"/>
  <c r="A243" i="3"/>
  <c r="A244" i="3"/>
  <c r="A245" i="3"/>
  <c r="A246" i="3"/>
  <c r="A247" i="3"/>
  <c r="A248" i="3"/>
  <c r="A249" i="3"/>
  <c r="A250" i="3"/>
  <c r="A251" i="3"/>
  <c r="A252" i="3"/>
  <c r="A253" i="3"/>
  <c r="A254" i="3"/>
  <c r="A255" i="3"/>
  <c r="A256" i="3"/>
  <c r="A257" i="3"/>
  <c r="A258" i="3"/>
  <c r="A259" i="3"/>
  <c r="A260" i="3"/>
  <c r="A261" i="3"/>
  <c r="A262" i="3"/>
  <c r="A263" i="3"/>
  <c r="A264" i="3"/>
  <c r="A265" i="3"/>
  <c r="A266" i="3"/>
  <c r="A267" i="3"/>
  <c r="A268" i="3"/>
  <c r="A269" i="3"/>
  <c r="A270" i="3"/>
  <c r="A271" i="3"/>
  <c r="A272" i="3"/>
  <c r="A273" i="3"/>
  <c r="A274" i="3"/>
  <c r="A275" i="3"/>
  <c r="A276" i="3"/>
  <c r="A277" i="3"/>
  <c r="A278" i="3"/>
  <c r="A279" i="3"/>
  <c r="A280" i="3"/>
  <c r="A281" i="3"/>
  <c r="A282" i="3"/>
  <c r="A283" i="3"/>
  <c r="A284" i="3"/>
  <c r="A285" i="3"/>
  <c r="A286" i="3"/>
  <c r="A287" i="3"/>
  <c r="A288" i="3"/>
  <c r="A289" i="3"/>
  <c r="A290" i="3"/>
  <c r="A291" i="3"/>
  <c r="A292" i="3"/>
  <c r="A293" i="3"/>
  <c r="A294" i="3"/>
  <c r="A295" i="3"/>
  <c r="A296" i="3"/>
  <c r="A297" i="3"/>
  <c r="A298" i="3"/>
  <c r="A299" i="3"/>
  <c r="A300" i="3"/>
  <c r="A301" i="3"/>
  <c r="A302" i="3"/>
  <c r="A303" i="3"/>
  <c r="A304" i="3"/>
  <c r="A305" i="3"/>
  <c r="A306" i="3"/>
  <c r="A307" i="3"/>
  <c r="A308" i="3"/>
  <c r="A309" i="3"/>
  <c r="A310" i="3"/>
  <c r="A311" i="3"/>
  <c r="A312" i="3"/>
  <c r="A313" i="3"/>
  <c r="A314" i="3"/>
  <c r="A315" i="3"/>
  <c r="A316" i="3"/>
  <c r="A317" i="3"/>
  <c r="A318" i="3"/>
  <c r="A319" i="3"/>
  <c r="A320" i="3"/>
  <c r="A321" i="3"/>
  <c r="A322" i="3"/>
  <c r="A323" i="3"/>
  <c r="A324" i="3"/>
  <c r="A325" i="3"/>
  <c r="A326" i="3"/>
  <c r="A327" i="3"/>
  <c r="A328" i="3"/>
  <c r="A329" i="3"/>
  <c r="A330" i="3"/>
  <c r="A331" i="3"/>
  <c r="A332" i="3"/>
  <c r="A333" i="3"/>
  <c r="A334" i="3"/>
  <c r="A335" i="3"/>
  <c r="A336" i="3"/>
  <c r="A337" i="3"/>
  <c r="A338" i="3"/>
  <c r="A339" i="3"/>
  <c r="A340" i="3"/>
  <c r="A341" i="3"/>
  <c r="A342" i="3"/>
  <c r="A343" i="3"/>
  <c r="A344" i="3"/>
  <c r="A345" i="3"/>
  <c r="A346" i="3"/>
  <c r="A347" i="3"/>
  <c r="A348" i="3"/>
  <c r="A349" i="3"/>
  <c r="A350" i="3"/>
  <c r="A351" i="3"/>
  <c r="A352" i="3"/>
  <c r="A353" i="3"/>
  <c r="A354" i="3"/>
  <c r="A355" i="3"/>
  <c r="A356" i="3"/>
  <c r="A357" i="3"/>
  <c r="A358" i="3"/>
  <c r="A359" i="3"/>
  <c r="A360" i="3"/>
  <c r="A361" i="3"/>
  <c r="A362" i="3"/>
  <c r="A363" i="3"/>
  <c r="A364" i="3"/>
  <c r="A365" i="3"/>
  <c r="A366" i="3"/>
  <c r="A367" i="3"/>
  <c r="A368" i="3"/>
  <c r="A369" i="3"/>
  <c r="A370" i="3"/>
  <c r="A371" i="3"/>
  <c r="A372" i="3"/>
  <c r="A373" i="3"/>
  <c r="A374" i="3"/>
  <c r="A375" i="3"/>
  <c r="A376" i="3"/>
  <c r="A377" i="3"/>
  <c r="A378" i="3"/>
  <c r="A379" i="3"/>
  <c r="A380" i="3"/>
  <c r="A381" i="3"/>
  <c r="A382" i="3"/>
  <c r="A383" i="3"/>
  <c r="A384" i="3"/>
  <c r="A385" i="3"/>
  <c r="A386" i="3"/>
  <c r="A387" i="3"/>
  <c r="A388" i="3"/>
  <c r="A389" i="3"/>
  <c r="A390" i="3"/>
  <c r="A391" i="3"/>
  <c r="A392" i="3"/>
  <c r="A393" i="3"/>
  <c r="A394" i="3"/>
  <c r="A395" i="3"/>
  <c r="A396" i="3"/>
  <c r="A397" i="3"/>
  <c r="A398" i="3"/>
  <c r="A399" i="3"/>
  <c r="A400" i="3"/>
  <c r="A401" i="3"/>
  <c r="A402" i="3"/>
  <c r="A403" i="3"/>
  <c r="A404" i="3"/>
  <c r="A405" i="3"/>
  <c r="A406" i="3"/>
  <c r="A407" i="3"/>
  <c r="A408" i="3"/>
  <c r="A409" i="3"/>
  <c r="A410" i="3"/>
  <c r="A411" i="3"/>
  <c r="A412" i="3"/>
  <c r="A413" i="3"/>
  <c r="A414" i="3"/>
  <c r="A415" i="3"/>
  <c r="A416" i="3"/>
  <c r="A417" i="3"/>
  <c r="A418" i="3"/>
  <c r="A419" i="3"/>
  <c r="A420" i="3"/>
  <c r="A421" i="3"/>
  <c r="A422" i="3"/>
  <c r="A423" i="3"/>
  <c r="A424" i="3"/>
  <c r="A425" i="3"/>
  <c r="A426" i="3"/>
  <c r="A427" i="3"/>
  <c r="A428" i="3"/>
  <c r="A429" i="3"/>
  <c r="A430" i="3"/>
  <c r="A431" i="3"/>
  <c r="A432" i="3"/>
  <c r="A433" i="3"/>
  <c r="A434" i="3"/>
  <c r="A435" i="3"/>
  <c r="A436" i="3"/>
  <c r="A437" i="3"/>
  <c r="A438" i="3"/>
  <c r="A439" i="3"/>
  <c r="A440" i="3"/>
  <c r="A441" i="3"/>
  <c r="A442" i="3"/>
  <c r="A443" i="3"/>
  <c r="A444" i="3"/>
  <c r="A445" i="3"/>
  <c r="A446" i="3"/>
  <c r="A447" i="3"/>
  <c r="A448" i="3"/>
  <c r="A449" i="3"/>
  <c r="A450" i="3"/>
  <c r="A451" i="3"/>
  <c r="A452" i="3"/>
  <c r="A453" i="3"/>
  <c r="A454" i="3"/>
  <c r="A455" i="3"/>
  <c r="A456" i="3"/>
  <c r="A457" i="3"/>
  <c r="A458" i="3"/>
  <c r="A459" i="3"/>
  <c r="A460" i="3"/>
  <c r="A461" i="3"/>
  <c r="A462" i="3"/>
  <c r="A463" i="3"/>
  <c r="A464" i="3"/>
  <c r="A465" i="3"/>
  <c r="A466" i="3"/>
  <c r="A467" i="3"/>
  <c r="A468" i="3"/>
  <c r="A469" i="3"/>
  <c r="A470" i="3"/>
  <c r="A471" i="3"/>
  <c r="A472" i="3"/>
  <c r="A473" i="3"/>
  <c r="A474" i="3"/>
  <c r="A475" i="3"/>
  <c r="A476" i="3"/>
  <c r="A477" i="3"/>
  <c r="A478" i="3"/>
  <c r="A479" i="3"/>
  <c r="A480" i="3"/>
  <c r="A481" i="3"/>
  <c r="A482" i="3"/>
  <c r="A483" i="3"/>
  <c r="A484" i="3"/>
  <c r="A485" i="3"/>
  <c r="A486" i="3"/>
  <c r="A487" i="3"/>
  <c r="A488" i="3"/>
  <c r="A489" i="3"/>
  <c r="A490" i="3"/>
  <c r="A491" i="3"/>
  <c r="A492" i="3"/>
  <c r="A493" i="3"/>
  <c r="A494" i="3"/>
  <c r="A495" i="3"/>
  <c r="A496" i="3"/>
  <c r="A497" i="3"/>
  <c r="A498" i="3"/>
  <c r="A499" i="3"/>
  <c r="A500" i="3"/>
  <c r="A501" i="3"/>
  <c r="A502" i="3"/>
  <c r="A503" i="3"/>
  <c r="A504" i="3"/>
  <c r="A505" i="3"/>
  <c r="A506" i="3"/>
  <c r="A507" i="3"/>
  <c r="A508" i="3"/>
  <c r="A509" i="3"/>
  <c r="A510" i="3"/>
  <c r="A511" i="3"/>
  <c r="A512" i="3"/>
  <c r="A513" i="3"/>
  <c r="A514" i="3"/>
  <c r="A515" i="3"/>
  <c r="A516" i="3"/>
  <c r="A517" i="3"/>
  <c r="A518" i="3"/>
  <c r="A519" i="3"/>
  <c r="A520" i="3"/>
  <c r="A521" i="3"/>
  <c r="A522" i="3"/>
  <c r="A523" i="3"/>
  <c r="A524" i="3"/>
  <c r="A525" i="3"/>
  <c r="A526" i="3"/>
  <c r="A527" i="3"/>
  <c r="A528" i="3"/>
  <c r="A529" i="3"/>
  <c r="A530" i="3"/>
  <c r="A531" i="3"/>
  <c r="A532" i="3"/>
  <c r="A533" i="3"/>
  <c r="A534" i="3"/>
  <c r="A535" i="3"/>
  <c r="A536" i="3"/>
  <c r="A537" i="3"/>
  <c r="A538" i="3"/>
  <c r="A539" i="3"/>
  <c r="A540" i="3"/>
  <c r="A541" i="3"/>
  <c r="A542" i="3"/>
  <c r="A543" i="3"/>
  <c r="A544" i="3"/>
  <c r="A545" i="3"/>
  <c r="A546" i="3"/>
  <c r="A547" i="3"/>
  <c r="A548" i="3"/>
  <c r="A549" i="3"/>
  <c r="A550" i="3"/>
  <c r="A551" i="3"/>
  <c r="A552" i="3"/>
  <c r="A553" i="3"/>
  <c r="A554" i="3"/>
  <c r="A555" i="3"/>
  <c r="A556" i="3"/>
  <c r="A557" i="3"/>
  <c r="A558" i="3"/>
  <c r="A559" i="3"/>
  <c r="A560" i="3"/>
  <c r="A561" i="3"/>
  <c r="A562" i="3"/>
  <c r="A563" i="3"/>
  <c r="A564" i="3"/>
  <c r="A565" i="3"/>
  <c r="A566" i="3"/>
  <c r="A567" i="3"/>
  <c r="A568" i="3"/>
  <c r="A569" i="3"/>
  <c r="A570" i="3"/>
  <c r="A571" i="3"/>
  <c r="A572" i="3"/>
  <c r="A573" i="3"/>
  <c r="A574" i="3"/>
  <c r="A575" i="3"/>
  <c r="A576" i="3"/>
  <c r="A577" i="3"/>
  <c r="A578" i="3"/>
  <c r="A579" i="3"/>
  <c r="A580" i="3"/>
  <c r="A581" i="3"/>
  <c r="A582" i="3"/>
  <c r="A583" i="3"/>
  <c r="A584" i="3"/>
  <c r="A585" i="3"/>
  <c r="A586" i="3"/>
  <c r="A587" i="3"/>
  <c r="A588" i="3"/>
  <c r="A589" i="3"/>
  <c r="A590" i="3"/>
  <c r="A591" i="3"/>
  <c r="A592" i="3"/>
  <c r="A593" i="3"/>
  <c r="A594" i="3"/>
  <c r="A595" i="3"/>
  <c r="A596" i="3"/>
  <c r="A597" i="3"/>
  <c r="A598" i="3"/>
  <c r="A599" i="3"/>
  <c r="A600" i="3"/>
  <c r="A601" i="3"/>
  <c r="A602" i="3"/>
  <c r="A603" i="3"/>
  <c r="A604" i="3"/>
  <c r="A605" i="3"/>
  <c r="A606" i="3"/>
  <c r="A607" i="3"/>
  <c r="A608" i="3"/>
  <c r="A609" i="3"/>
  <c r="A610" i="3"/>
  <c r="A611" i="3"/>
  <c r="A612" i="3"/>
  <c r="A613" i="3"/>
  <c r="A614" i="3"/>
  <c r="A615" i="3"/>
  <c r="A616" i="3"/>
  <c r="A617" i="3"/>
  <c r="A618" i="3"/>
  <c r="A619" i="3"/>
  <c r="A620" i="3"/>
  <c r="A621" i="3"/>
  <c r="A622" i="3"/>
  <c r="A623" i="3"/>
  <c r="A624" i="3"/>
  <c r="A625" i="3"/>
  <c r="A626" i="3"/>
  <c r="B16" i="4"/>
  <c r="A21" i="3"/>
  <c r="D42" i="4"/>
  <c r="D41" i="4"/>
  <c r="D38" i="4"/>
  <c r="D35" i="4"/>
  <c r="D34" i="4"/>
  <c r="D33" i="4"/>
  <c r="H35" i="4" l="1"/>
  <c r="H41" i="4"/>
  <c r="H39" i="4"/>
  <c r="H33" i="4"/>
  <c r="H37" i="4"/>
  <c r="H40" i="4"/>
  <c r="H38" i="4"/>
  <c r="H42" i="4"/>
  <c r="H31" i="4"/>
  <c r="H36" i="4"/>
  <c r="D11" i="3"/>
  <c r="B24" i="3" s="1"/>
  <c r="H34" i="4"/>
  <c r="D40" i="4"/>
  <c r="H45" i="4" l="1"/>
  <c r="D318" i="3"/>
  <c r="E318" i="3" s="1"/>
  <c r="D378" i="3" l="1"/>
  <c r="E378" i="3" s="1"/>
  <c r="D238" i="3"/>
  <c r="E238" i="3" s="1"/>
  <c r="D329" i="3"/>
  <c r="E329" i="3" s="1"/>
  <c r="D452" i="3"/>
  <c r="E452" i="3" s="1"/>
  <c r="D283" i="3"/>
  <c r="E283" i="3" s="1"/>
  <c r="D241" i="3"/>
  <c r="E241" i="3" s="1"/>
  <c r="D334" i="3"/>
  <c r="E334" i="3" s="1"/>
  <c r="D52" i="3"/>
  <c r="E52" i="3" s="1"/>
  <c r="B25" i="3"/>
  <c r="D25" i="3" s="1"/>
  <c r="D441" i="3"/>
  <c r="E441" i="3" s="1"/>
  <c r="D534" i="3"/>
  <c r="E534" i="3" s="1"/>
  <c r="D73" i="3"/>
  <c r="E73" i="3" s="1"/>
  <c r="D260" i="3"/>
  <c r="E260" i="3" s="1"/>
  <c r="D27" i="3"/>
  <c r="E27" i="3" s="1"/>
  <c r="D382" i="3"/>
  <c r="E382" i="3" s="1"/>
  <c r="D164" i="3"/>
  <c r="E164" i="3" s="1"/>
  <c r="D513" i="3"/>
  <c r="E513" i="3" s="1"/>
  <c r="D509" i="3"/>
  <c r="E509" i="3" s="1"/>
  <c r="D259" i="3"/>
  <c r="E259" i="3" s="1"/>
  <c r="D394" i="3"/>
  <c r="E394" i="3" s="1"/>
  <c r="D143" i="3"/>
  <c r="E143" i="3" s="1"/>
  <c r="D354" i="3"/>
  <c r="E354" i="3" s="1"/>
  <c r="D198" i="3"/>
  <c r="E198" i="3" s="1"/>
  <c r="D142" i="3"/>
  <c r="E142" i="3" s="1"/>
  <c r="D211" i="3"/>
  <c r="E211" i="3" s="1"/>
  <c r="D614" i="3"/>
  <c r="E614" i="3" s="1"/>
  <c r="D255" i="3"/>
  <c r="E255" i="3" s="1"/>
  <c r="D274" i="3"/>
  <c r="E274" i="3" s="1"/>
  <c r="D592" i="3"/>
  <c r="E592" i="3" s="1"/>
  <c r="D127" i="3"/>
  <c r="E127" i="3" s="1"/>
  <c r="D203" i="3"/>
  <c r="E203" i="3" s="1"/>
  <c r="D51" i="3"/>
  <c r="E51" i="3" s="1"/>
  <c r="D594" i="3"/>
  <c r="E594" i="3" s="1"/>
  <c r="D309" i="3"/>
  <c r="E309" i="3" s="1"/>
  <c r="D120" i="3"/>
  <c r="E120" i="3" s="1"/>
  <c r="D298" i="3"/>
  <c r="E298" i="3" s="1"/>
  <c r="D522" i="3"/>
  <c r="E522" i="3" s="1"/>
  <c r="D553" i="3"/>
  <c r="E553" i="3" s="1"/>
  <c r="D578" i="3"/>
  <c r="E578" i="3" s="1"/>
  <c r="D567" i="3"/>
  <c r="E567" i="3" s="1"/>
  <c r="D369" i="3"/>
  <c r="E369" i="3" s="1"/>
  <c r="D134" i="3"/>
  <c r="E134" i="3" s="1"/>
  <c r="D106" i="3"/>
  <c r="E106" i="3" s="1"/>
  <c r="D113" i="3"/>
  <c r="E113" i="3" s="1"/>
  <c r="D139" i="3"/>
  <c r="E139" i="3" s="1"/>
  <c r="D257" i="3"/>
  <c r="E257" i="3" s="1"/>
  <c r="D550" i="3"/>
  <c r="E550" i="3" s="1"/>
  <c r="D72" i="3"/>
  <c r="E72" i="3" s="1"/>
  <c r="D116" i="3"/>
  <c r="E116" i="3" s="1"/>
  <c r="D314" i="3"/>
  <c r="E314" i="3" s="1"/>
  <c r="D366" i="3"/>
  <c r="E366" i="3" s="1"/>
  <c r="D463" i="3"/>
  <c r="E463" i="3" s="1"/>
  <c r="D167" i="3"/>
  <c r="E167" i="3" s="1"/>
  <c r="D160" i="3"/>
  <c r="E160" i="3" s="1"/>
  <c r="D287" i="3"/>
  <c r="E287" i="3" s="1"/>
  <c r="D281" i="3"/>
  <c r="E281" i="3" s="1"/>
  <c r="D180" i="3"/>
  <c r="E180" i="3" s="1"/>
  <c r="D133" i="3"/>
  <c r="E133" i="3" s="1"/>
  <c r="D625" i="3"/>
  <c r="E625" i="3" s="1"/>
  <c r="D528" i="3"/>
  <c r="E528" i="3" s="1"/>
  <c r="D515" i="3"/>
  <c r="E515" i="3" s="1"/>
  <c r="D542" i="3"/>
  <c r="E542" i="3" s="1"/>
  <c r="D479" i="3"/>
  <c r="E479" i="3" s="1"/>
  <c r="D215" i="3"/>
  <c r="E215" i="3" s="1"/>
  <c r="D609" i="3"/>
  <c r="E609" i="3" s="1"/>
  <c r="D105" i="3"/>
  <c r="E105" i="3" s="1"/>
  <c r="D608" i="3"/>
  <c r="E608" i="3" s="1"/>
  <c r="D324" i="3"/>
  <c r="E324" i="3" s="1"/>
  <c r="D302" i="3"/>
  <c r="E302" i="3" s="1"/>
  <c r="D100" i="3"/>
  <c r="E100" i="3" s="1"/>
  <c r="D546" i="3"/>
  <c r="E546" i="3" s="1"/>
  <c r="D448" i="3"/>
  <c r="E448" i="3" s="1"/>
  <c r="D552" i="3"/>
  <c r="E552" i="3" s="1"/>
  <c r="D396" i="3"/>
  <c r="E396" i="3" s="1"/>
  <c r="D337" i="3"/>
  <c r="E337" i="3" s="1"/>
  <c r="D161" i="3"/>
  <c r="E161" i="3" s="1"/>
  <c r="D218" i="3"/>
  <c r="E218" i="3" s="1"/>
  <c r="D227" i="3"/>
  <c r="E227" i="3" s="1"/>
  <c r="D468" i="3"/>
  <c r="E468" i="3" s="1"/>
  <c r="D30" i="3"/>
  <c r="E30" i="3" s="1"/>
  <c r="D501" i="3"/>
  <c r="E501" i="3" s="1"/>
  <c r="D568" i="3"/>
  <c r="E568" i="3" s="1"/>
  <c r="D447" i="3"/>
  <c r="E447" i="3" s="1"/>
  <c r="D430" i="3"/>
  <c r="E430" i="3" s="1"/>
  <c r="D605" i="3"/>
  <c r="E605" i="3" s="1"/>
  <c r="D47" i="3"/>
  <c r="E47" i="3" s="1"/>
  <c r="D531" i="3"/>
  <c r="E531" i="3" s="1"/>
  <c r="D358" i="3"/>
  <c r="E358" i="3" s="1"/>
  <c r="D61" i="3"/>
  <c r="E61" i="3" s="1"/>
  <c r="D435" i="3"/>
  <c r="E435" i="3" s="1"/>
  <c r="D361" i="3"/>
  <c r="E361" i="3" s="1"/>
  <c r="D232" i="3"/>
  <c r="E232" i="3" s="1"/>
  <c r="D176" i="3"/>
  <c r="E176" i="3" s="1"/>
  <c r="D336" i="3"/>
  <c r="E336" i="3" s="1"/>
  <c r="D367" i="3"/>
  <c r="E367" i="3" s="1"/>
  <c r="D184" i="3"/>
  <c r="E184" i="3" s="1"/>
  <c r="D63" i="3"/>
  <c r="E63" i="3" s="1"/>
  <c r="D208" i="3"/>
  <c r="E208" i="3" s="1"/>
  <c r="D292" i="3"/>
  <c r="E292" i="3" s="1"/>
  <c r="D419" i="3"/>
  <c r="E419" i="3" s="1"/>
  <c r="D406" i="3"/>
  <c r="E406" i="3" s="1"/>
  <c r="D340" i="3"/>
  <c r="E340" i="3" s="1"/>
  <c r="D353" i="3"/>
  <c r="E353" i="3" s="1"/>
  <c r="D158" i="3"/>
  <c r="E158" i="3" s="1"/>
  <c r="D356" i="3"/>
  <c r="E356" i="3" s="1"/>
  <c r="D119" i="3"/>
  <c r="E119" i="3" s="1"/>
  <c r="D323" i="3"/>
  <c r="E323" i="3" s="1"/>
  <c r="D168" i="3"/>
  <c r="E168" i="3" s="1"/>
  <c r="D146" i="3"/>
  <c r="E146" i="3" s="1"/>
  <c r="D344" i="3"/>
  <c r="E344" i="3" s="1"/>
  <c r="D114" i="3"/>
  <c r="E114" i="3" s="1"/>
  <c r="D465" i="3"/>
  <c r="E465" i="3" s="1"/>
  <c r="D390" i="3"/>
  <c r="E390" i="3" s="1"/>
  <c r="D458" i="3"/>
  <c r="E458" i="3" s="1"/>
  <c r="D368" i="3"/>
  <c r="E368" i="3" s="1"/>
  <c r="D581" i="3"/>
  <c r="E581" i="3" s="1"/>
  <c r="D413" i="3"/>
  <c r="E413" i="3" s="1"/>
  <c r="D121" i="3"/>
  <c r="E121" i="3" s="1"/>
  <c r="D403" i="3"/>
  <c r="E403" i="3" s="1"/>
  <c r="D199" i="3"/>
  <c r="E199" i="3" s="1"/>
  <c r="D173" i="3"/>
  <c r="E173" i="3" s="1"/>
  <c r="D410" i="3"/>
  <c r="E410" i="3" s="1"/>
  <c r="D564" i="3"/>
  <c r="E564" i="3" s="1"/>
  <c r="D244" i="3"/>
  <c r="E244" i="3" s="1"/>
  <c r="D529" i="3"/>
  <c r="E529" i="3" s="1"/>
  <c r="D523" i="3"/>
  <c r="E523" i="3" s="1"/>
  <c r="D59" i="3"/>
  <c r="E59" i="3" s="1"/>
  <c r="D576" i="3"/>
  <c r="E576" i="3" s="1"/>
  <c r="D269" i="3"/>
  <c r="E269" i="3" s="1"/>
  <c r="D225" i="3"/>
  <c r="E225" i="3" s="1"/>
  <c r="D454" i="3"/>
  <c r="E454" i="3" s="1"/>
  <c r="D377" i="3"/>
  <c r="E377" i="3" s="1"/>
  <c r="D110" i="3"/>
  <c r="E110" i="3" s="1"/>
  <c r="D44" i="3"/>
  <c r="E44" i="3" s="1"/>
  <c r="D285" i="3"/>
  <c r="E285" i="3" s="1"/>
  <c r="D166" i="3"/>
  <c r="E166" i="3" s="1"/>
  <c r="D62" i="3"/>
  <c r="E62" i="3" s="1"/>
  <c r="D132" i="3"/>
  <c r="E132" i="3" s="1"/>
  <c r="D54" i="3"/>
  <c r="E54" i="3" s="1"/>
  <c r="D179" i="3"/>
  <c r="E179" i="3" s="1"/>
  <c r="D623" i="3"/>
  <c r="E623" i="3" s="1"/>
  <c r="D425" i="3"/>
  <c r="E425" i="3" s="1"/>
  <c r="D346" i="3"/>
  <c r="E346" i="3" s="1"/>
  <c r="D135" i="3"/>
  <c r="E135" i="3" s="1"/>
  <c r="D451" i="3"/>
  <c r="E451" i="3" s="1"/>
  <c r="D393" i="3"/>
  <c r="E393" i="3" s="1"/>
  <c r="D187" i="3"/>
  <c r="E187" i="3" s="1"/>
  <c r="D602" i="3"/>
  <c r="E602" i="3" s="1"/>
  <c r="D604" i="3"/>
  <c r="E604" i="3" s="1"/>
  <c r="D357" i="3"/>
  <c r="E357" i="3" s="1"/>
  <c r="D92" i="3"/>
  <c r="E92" i="3" s="1"/>
  <c r="D619" i="3"/>
  <c r="E619" i="3" s="1"/>
  <c r="D223" i="3"/>
  <c r="E223" i="3" s="1"/>
  <c r="D405" i="3"/>
  <c r="E405" i="3" s="1"/>
  <c r="D36" i="3"/>
  <c r="E36" i="3" s="1"/>
  <c r="D210" i="3"/>
  <c r="E210" i="3" s="1"/>
  <c r="D481" i="3"/>
  <c r="E481" i="3" s="1"/>
  <c r="D414" i="3"/>
  <c r="E414" i="3" s="1"/>
  <c r="D136" i="3"/>
  <c r="E136" i="3" s="1"/>
  <c r="D439" i="3"/>
  <c r="E439" i="3" s="1"/>
  <c r="D122" i="3"/>
  <c r="E122" i="3" s="1"/>
  <c r="D55" i="3"/>
  <c r="E55" i="3" s="1"/>
  <c r="D206" i="3"/>
  <c r="E206" i="3" s="1"/>
  <c r="D612" i="3"/>
  <c r="E612" i="3" s="1"/>
  <c r="D264" i="3"/>
  <c r="E264" i="3" s="1"/>
  <c r="D57" i="3"/>
  <c r="E57" i="3" s="1"/>
  <c r="D131" i="3"/>
  <c r="E131" i="3" s="1"/>
  <c r="D370" i="3"/>
  <c r="E370" i="3" s="1"/>
  <c r="D621" i="3"/>
  <c r="E621" i="3" s="1"/>
  <c r="D50" i="3"/>
  <c r="E50" i="3" s="1"/>
  <c r="D162" i="3"/>
  <c r="E162" i="3" s="1"/>
  <c r="D622" i="3"/>
  <c r="E622" i="3" s="1"/>
  <c r="D301" i="3"/>
  <c r="E301" i="3" s="1"/>
  <c r="D39" i="3"/>
  <c r="E39" i="3" s="1"/>
  <c r="D338" i="3"/>
  <c r="E338" i="3" s="1"/>
  <c r="D549" i="3"/>
  <c r="E549" i="3" s="1"/>
  <c r="D35" i="3"/>
  <c r="E35" i="3" s="1"/>
  <c r="D181" i="3"/>
  <c r="E181" i="3" s="1"/>
  <c r="D474" i="3"/>
  <c r="E474" i="3" s="1"/>
  <c r="D506" i="3"/>
  <c r="E506" i="3" s="1"/>
  <c r="D245" i="3"/>
  <c r="E245" i="3" s="1"/>
  <c r="D273" i="3"/>
  <c r="E273" i="3" s="1"/>
  <c r="D212" i="3"/>
  <c r="E212" i="3" s="1"/>
  <c r="D243" i="3"/>
  <c r="E243" i="3" s="1"/>
  <c r="D197" i="3"/>
  <c r="E197" i="3" s="1"/>
  <c r="D313" i="3"/>
  <c r="E313" i="3" s="1"/>
  <c r="D112" i="3"/>
  <c r="E112" i="3" s="1"/>
  <c r="D295" i="3"/>
  <c r="E295" i="3" s="1"/>
  <c r="D395" i="3"/>
  <c r="E395" i="3" s="1"/>
  <c r="D593" i="3"/>
  <c r="E593" i="3" s="1"/>
  <c r="D194" i="3"/>
  <c r="E194" i="3" s="1"/>
  <c r="D24" i="3"/>
  <c r="K25" i="4" s="1"/>
  <c r="D126" i="3"/>
  <c r="E126" i="3" s="1"/>
  <c r="D174" i="3"/>
  <c r="E174" i="3" s="1"/>
  <c r="D511" i="3"/>
  <c r="E511" i="3" s="1"/>
  <c r="D42" i="3"/>
  <c r="E42" i="3" s="1"/>
  <c r="D489" i="3"/>
  <c r="E489" i="3" s="1"/>
  <c r="D188" i="3"/>
  <c r="E188" i="3" s="1"/>
  <c r="D473" i="3"/>
  <c r="E473" i="3" s="1"/>
  <c r="D527" i="3"/>
  <c r="E527" i="3" s="1"/>
  <c r="D182" i="3"/>
  <c r="E182" i="3" s="1"/>
  <c r="D453" i="3"/>
  <c r="E453" i="3" s="1"/>
  <c r="D431" i="3"/>
  <c r="E431" i="3" s="1"/>
  <c r="D195" i="3"/>
  <c r="E195" i="3" s="1"/>
  <c r="D535" i="3"/>
  <c r="E535" i="3" s="1"/>
  <c r="D596" i="3"/>
  <c r="E596" i="3" s="1"/>
  <c r="D426" i="3"/>
  <c r="E426" i="3" s="1"/>
  <c r="D128" i="3"/>
  <c r="E128" i="3" s="1"/>
  <c r="D104" i="3"/>
  <c r="E104" i="3" s="1"/>
  <c r="D466" i="3"/>
  <c r="E466" i="3" s="1"/>
  <c r="D290" i="3"/>
  <c r="E290" i="3" s="1"/>
  <c r="D254" i="3"/>
  <c r="E254" i="3" s="1"/>
  <c r="D483" i="3"/>
  <c r="E483" i="3" s="1"/>
  <c r="D178" i="3"/>
  <c r="E178" i="3" s="1"/>
  <c r="D82" i="3"/>
  <c r="E82" i="3" s="1"/>
  <c r="D327" i="3"/>
  <c r="E327" i="3" s="1"/>
  <c r="D31" i="3"/>
  <c r="E31" i="3" s="1"/>
  <c r="D58" i="3"/>
  <c r="E58" i="3" s="1"/>
  <c r="D579" i="3"/>
  <c r="E579" i="3" s="1"/>
  <c r="D409" i="3"/>
  <c r="E409" i="3" s="1"/>
  <c r="D268" i="3"/>
  <c r="E268" i="3" s="1"/>
  <c r="D494" i="3"/>
  <c r="E494" i="3" s="1"/>
  <c r="D500" i="3"/>
  <c r="E500" i="3" s="1"/>
  <c r="D617" i="3"/>
  <c r="E617" i="3" s="1"/>
  <c r="D379" i="3"/>
  <c r="E379" i="3" s="1"/>
  <c r="D319" i="3"/>
  <c r="E319" i="3" s="1"/>
  <c r="D322" i="3"/>
  <c r="E322" i="3" s="1"/>
  <c r="D461" i="3"/>
  <c r="E461" i="3" s="1"/>
  <c r="D565" i="3"/>
  <c r="E565" i="3" s="1"/>
  <c r="D303" i="3"/>
  <c r="E303" i="3" s="1"/>
  <c r="D306" i="3"/>
  <c r="E306" i="3" s="1"/>
  <c r="D88" i="3"/>
  <c r="E88" i="3" s="1"/>
  <c r="D229" i="3"/>
  <c r="E229" i="3" s="1"/>
  <c r="D530" i="3"/>
  <c r="E530" i="3" s="1"/>
  <c r="D541" i="3"/>
  <c r="E541" i="3" s="1"/>
  <c r="D284" i="3"/>
  <c r="E284" i="3" s="1"/>
  <c r="D239" i="3"/>
  <c r="E239" i="3" s="1"/>
  <c r="D372" i="3"/>
  <c r="E372" i="3" s="1"/>
  <c r="D99" i="3"/>
  <c r="E99" i="3" s="1"/>
  <c r="D263" i="3"/>
  <c r="E263" i="3" s="1"/>
  <c r="D487" i="3"/>
  <c r="E487" i="3" s="1"/>
  <c r="D411" i="3"/>
  <c r="E411" i="3" s="1"/>
  <c r="D398" i="3"/>
  <c r="E398" i="3" s="1"/>
  <c r="D251" i="3"/>
  <c r="E251" i="3" s="1"/>
  <c r="D151" i="3"/>
  <c r="E151" i="3" s="1"/>
  <c r="D66" i="3"/>
  <c r="E66" i="3" s="1"/>
  <c r="D422" i="3"/>
  <c r="E422" i="3" s="1"/>
  <c r="D317" i="3"/>
  <c r="E317" i="3" s="1"/>
  <c r="D191" i="3"/>
  <c r="E191" i="3" s="1"/>
  <c r="D231" i="3"/>
  <c r="E231" i="3" s="1"/>
  <c r="D486" i="3"/>
  <c r="E486" i="3" s="1"/>
  <c r="D196" i="3"/>
  <c r="E196" i="3" s="1"/>
  <c r="D478" i="3"/>
  <c r="E478" i="3" s="1"/>
  <c r="D524" i="3"/>
  <c r="E524" i="3" s="1"/>
  <c r="D436" i="3"/>
  <c r="E436" i="3" s="1"/>
  <c r="D381" i="3"/>
  <c r="E381" i="3" s="1"/>
  <c r="D235" i="3"/>
  <c r="E235" i="3" s="1"/>
  <c r="D434" i="3"/>
  <c r="E434" i="3" s="1"/>
  <c r="D159" i="3"/>
  <c r="E159" i="3" s="1"/>
  <c r="D242" i="3"/>
  <c r="E242" i="3" s="1"/>
  <c r="D569" i="3"/>
  <c r="E569" i="3" s="1"/>
  <c r="D68" i="3"/>
  <c r="E68" i="3" s="1"/>
  <c r="D351" i="3"/>
  <c r="E351" i="3" s="1"/>
  <c r="D577" i="3"/>
  <c r="E577" i="3" s="1"/>
  <c r="D348" i="3"/>
  <c r="E348" i="3" s="1"/>
  <c r="D222" i="3"/>
  <c r="E222" i="3" s="1"/>
  <c r="D457" i="3"/>
  <c r="E457" i="3" s="1"/>
  <c r="D282" i="3"/>
  <c r="E282" i="3" s="1"/>
  <c r="D480" i="3"/>
  <c r="E480" i="3" s="1"/>
  <c r="D598" i="3"/>
  <c r="E598" i="3" s="1"/>
  <c r="D325" i="3"/>
  <c r="E325" i="3" s="1"/>
  <c r="D216" i="3"/>
  <c r="E216" i="3" s="1"/>
  <c r="D321" i="3"/>
  <c r="E321" i="3" s="1"/>
  <c r="D624" i="3"/>
  <c r="E624" i="3" s="1"/>
  <c r="D147" i="3"/>
  <c r="E147" i="3" s="1"/>
  <c r="D209" i="3"/>
  <c r="E209" i="3" s="1"/>
  <c r="D601" i="3"/>
  <c r="E601" i="3" s="1"/>
  <c r="D493" i="3"/>
  <c r="E493" i="3" s="1"/>
  <c r="D385" i="3"/>
  <c r="E385" i="3" s="1"/>
  <c r="D464" i="3"/>
  <c r="E464" i="3" s="1"/>
  <c r="D467" i="3"/>
  <c r="E467" i="3" s="1"/>
  <c r="D221" i="3"/>
  <c r="E221" i="3" s="1"/>
  <c r="D279" i="3"/>
  <c r="E279" i="3" s="1"/>
  <c r="D450" i="3"/>
  <c r="E450" i="3" s="1"/>
  <c r="D299" i="3"/>
  <c r="E299" i="3" s="1"/>
  <c r="D363" i="3"/>
  <c r="E363" i="3" s="1"/>
  <c r="D271" i="3"/>
  <c r="E271" i="3" s="1"/>
  <c r="D29" i="3"/>
  <c r="E29" i="3" s="1"/>
  <c r="D573" i="3"/>
  <c r="E573" i="3" s="1"/>
  <c r="D570" i="3"/>
  <c r="E570" i="3" s="1"/>
  <c r="D305" i="3"/>
  <c r="E305" i="3" s="1"/>
  <c r="D456" i="3"/>
  <c r="E456" i="3" s="1"/>
  <c r="D388" i="3"/>
  <c r="E388" i="3" s="1"/>
  <c r="D98" i="3"/>
  <c r="E98" i="3" s="1"/>
  <c r="D383" i="3"/>
  <c r="E383" i="3" s="1"/>
  <c r="D415" i="3"/>
  <c r="E415" i="3" s="1"/>
  <c r="D588" i="3"/>
  <c r="E588" i="3" s="1"/>
  <c r="D296" i="3"/>
  <c r="E296" i="3" s="1"/>
  <c r="D108" i="3"/>
  <c r="E108" i="3" s="1"/>
  <c r="D115" i="3"/>
  <c r="E115" i="3" s="1"/>
  <c r="D258" i="3"/>
  <c r="E258" i="3" s="1"/>
  <c r="D328" i="3"/>
  <c r="E328" i="3" s="1"/>
  <c r="D155" i="3"/>
  <c r="E155" i="3" s="1"/>
  <c r="D544" i="3"/>
  <c r="E544" i="3" s="1"/>
  <c r="D48" i="3"/>
  <c r="E48" i="3" s="1"/>
  <c r="D618" i="3"/>
  <c r="E618" i="3" s="1"/>
  <c r="D125" i="3"/>
  <c r="E125" i="3" s="1"/>
  <c r="D310" i="3"/>
  <c r="E310" i="3" s="1"/>
  <c r="D312" i="3"/>
  <c r="E312" i="3" s="1"/>
  <c r="D277" i="3"/>
  <c r="E277" i="3" s="1"/>
  <c r="D498" i="3"/>
  <c r="E498" i="3" s="1"/>
  <c r="D459" i="3"/>
  <c r="E459" i="3" s="1"/>
  <c r="D600" i="3"/>
  <c r="E600" i="3" s="1"/>
  <c r="D97" i="3"/>
  <c r="E97" i="3" s="1"/>
  <c r="D384" i="3"/>
  <c r="E384" i="3" s="1"/>
  <c r="D556" i="3"/>
  <c r="E556" i="3" s="1"/>
  <c r="D96" i="3"/>
  <c r="E96" i="3" s="1"/>
  <c r="D247" i="3"/>
  <c r="E247" i="3" s="1"/>
  <c r="D514" i="3"/>
  <c r="E514" i="3" s="1"/>
  <c r="D205" i="3"/>
  <c r="E205" i="3" s="1"/>
  <c r="D611" i="3"/>
  <c r="E611" i="3" s="1"/>
  <c r="D389" i="3"/>
  <c r="E389" i="3" s="1"/>
  <c r="D253" i="3"/>
  <c r="E253" i="3" s="1"/>
  <c r="D150" i="3"/>
  <c r="E150" i="3" s="1"/>
  <c r="D37" i="3"/>
  <c r="E37" i="3" s="1"/>
  <c r="D270" i="3"/>
  <c r="E270" i="3" s="1"/>
  <c r="D371" i="3"/>
  <c r="E371" i="3" s="1"/>
  <c r="D558" i="3"/>
  <c r="E558" i="3" s="1"/>
  <c r="D343" i="3"/>
  <c r="E343" i="3" s="1"/>
  <c r="D124" i="3"/>
  <c r="E124" i="3" s="1"/>
  <c r="D603" i="3"/>
  <c r="E603" i="3" s="1"/>
  <c r="D311" i="3"/>
  <c r="E311" i="3" s="1"/>
  <c r="D373" i="3"/>
  <c r="E373" i="3" s="1"/>
  <c r="D572" i="3"/>
  <c r="E572" i="3" s="1"/>
  <c r="D226" i="3"/>
  <c r="E226" i="3" s="1"/>
  <c r="D349" i="3"/>
  <c r="E349" i="3" s="1"/>
  <c r="D230" i="3"/>
  <c r="E230" i="3" s="1"/>
  <c r="D289" i="3"/>
  <c r="E289" i="3" s="1"/>
  <c r="D201" i="3"/>
  <c r="E201" i="3" s="1"/>
  <c r="D171" i="3"/>
  <c r="E171" i="3" s="1"/>
  <c r="D362" i="3"/>
  <c r="E362" i="3" s="1"/>
  <c r="D580" i="3"/>
  <c r="E580" i="3" s="1"/>
  <c r="D144" i="3"/>
  <c r="E144" i="3" s="1"/>
  <c r="D236" i="3"/>
  <c r="E236" i="3" s="1"/>
  <c r="D438" i="3"/>
  <c r="E438" i="3" s="1"/>
  <c r="D267" i="3"/>
  <c r="E267" i="3" s="1"/>
  <c r="D545" i="3"/>
  <c r="E545" i="3" s="1"/>
  <c r="D437" i="3"/>
  <c r="E437" i="3" s="1"/>
  <c r="D418" i="3"/>
  <c r="E418" i="3" s="1"/>
  <c r="D86" i="3"/>
  <c r="E86" i="3" s="1"/>
  <c r="D590" i="3"/>
  <c r="E590" i="3" s="1"/>
  <c r="D78" i="3"/>
  <c r="E78" i="3" s="1"/>
  <c r="D33" i="3"/>
  <c r="E33" i="3" s="1"/>
  <c r="D376" i="3"/>
  <c r="E376" i="3" s="1"/>
  <c r="D518" i="3"/>
  <c r="E518" i="3" s="1"/>
  <c r="D64" i="3"/>
  <c r="E64" i="3" s="1"/>
  <c r="D392" i="3"/>
  <c r="E392" i="3" s="1"/>
  <c r="D95" i="3"/>
  <c r="E95" i="3" s="1"/>
  <c r="D38" i="3"/>
  <c r="E38" i="3" s="1"/>
  <c r="D365" i="3"/>
  <c r="E365" i="3" s="1"/>
  <c r="D427" i="3"/>
  <c r="E427" i="3" s="1"/>
  <c r="D291" i="3"/>
  <c r="E291" i="3" s="1"/>
  <c r="D387" i="3"/>
  <c r="E387" i="3" s="1"/>
  <c r="D374" i="3"/>
  <c r="E374" i="3" s="1"/>
  <c r="D505" i="3"/>
  <c r="E505" i="3" s="1"/>
  <c r="D87" i="3"/>
  <c r="E87" i="3" s="1"/>
  <c r="D266" i="3"/>
  <c r="E266" i="3" s="1"/>
  <c r="D490" i="3"/>
  <c r="E490" i="3" s="1"/>
  <c r="D145" i="3"/>
  <c r="E145" i="3" s="1"/>
  <c r="D207" i="3"/>
  <c r="E207" i="3" s="1"/>
  <c r="D193" i="3"/>
  <c r="E193" i="3" s="1"/>
  <c r="D342" i="3"/>
  <c r="E342" i="3" s="1"/>
  <c r="D492" i="3"/>
  <c r="E492" i="3" s="1"/>
  <c r="D408" i="3"/>
  <c r="E408" i="3" s="1"/>
  <c r="D60" i="3"/>
  <c r="E60" i="3" s="1"/>
  <c r="D261" i="3"/>
  <c r="E261" i="3" s="1"/>
  <c r="D433" i="3"/>
  <c r="E433" i="3" s="1"/>
  <c r="D397" i="3"/>
  <c r="E397" i="3" s="1"/>
  <c r="D444" i="3"/>
  <c r="E444" i="3" s="1"/>
  <c r="D485" i="3"/>
  <c r="E485" i="3" s="1"/>
  <c r="D364" i="3"/>
  <c r="E364" i="3" s="1"/>
  <c r="D332" i="3"/>
  <c r="E332" i="3" s="1"/>
  <c r="D335" i="3"/>
  <c r="E335" i="3" s="1"/>
  <c r="D183" i="3"/>
  <c r="E183" i="3" s="1"/>
  <c r="D74" i="3"/>
  <c r="E74" i="3" s="1"/>
  <c r="D129" i="3"/>
  <c r="E129" i="3" s="1"/>
  <c r="D597" i="3"/>
  <c r="E597" i="3" s="1"/>
  <c r="D276" i="3"/>
  <c r="E276" i="3" s="1"/>
  <c r="D240" i="3"/>
  <c r="E240" i="3" s="1"/>
  <c r="D141" i="3"/>
  <c r="E141" i="3" s="1"/>
  <c r="D214" i="3"/>
  <c r="E214" i="3" s="1"/>
  <c r="D200" i="3"/>
  <c r="E200" i="3" s="1"/>
  <c r="D584" i="3"/>
  <c r="E584" i="3" s="1"/>
  <c r="D228" i="3"/>
  <c r="E228" i="3" s="1"/>
  <c r="D477" i="3"/>
  <c r="E477" i="3" s="1"/>
  <c r="D615" i="3"/>
  <c r="E615" i="3" s="1"/>
  <c r="D32" i="3"/>
  <c r="E32" i="3" s="1"/>
  <c r="D539" i="3"/>
  <c r="E539" i="3" s="1"/>
  <c r="D154" i="3"/>
  <c r="E154" i="3" s="1"/>
  <c r="D471" i="3"/>
  <c r="E471" i="3" s="1"/>
  <c r="D107" i="3"/>
  <c r="E107" i="3" s="1"/>
  <c r="D401" i="3"/>
  <c r="E401" i="3" s="1"/>
  <c r="D83" i="3"/>
  <c r="E83" i="3" s="1"/>
  <c r="D497" i="3"/>
  <c r="E497" i="3" s="1"/>
  <c r="D417" i="3"/>
  <c r="E417" i="3" s="1"/>
  <c r="D256" i="3"/>
  <c r="E256" i="3" s="1"/>
  <c r="D304" i="3"/>
  <c r="E304" i="3" s="1"/>
  <c r="D583" i="3"/>
  <c r="E583" i="3" s="1"/>
  <c r="D102" i="3"/>
  <c r="E102" i="3" s="1"/>
  <c r="D339" i="3"/>
  <c r="E339" i="3" s="1"/>
  <c r="D76" i="3"/>
  <c r="E76" i="3" s="1"/>
  <c r="D484" i="3"/>
  <c r="E484" i="3" s="1"/>
  <c r="D355" i="3"/>
  <c r="E355" i="3" s="1"/>
  <c r="D574" i="3"/>
  <c r="E574" i="3" s="1"/>
  <c r="D316" i="3"/>
  <c r="E316" i="3" s="1"/>
  <c r="D537" i="3"/>
  <c r="E537" i="3" s="1"/>
  <c r="D117" i="3"/>
  <c r="E117" i="3" s="1"/>
  <c r="D79" i="3"/>
  <c r="E79" i="3" s="1"/>
  <c r="D595" i="3"/>
  <c r="E595" i="3" s="1"/>
  <c r="D165" i="3"/>
  <c r="E165" i="3" s="1"/>
  <c r="D610" i="3"/>
  <c r="E610" i="3" s="1"/>
  <c r="D445" i="3"/>
  <c r="E445" i="3" s="1"/>
  <c r="D606" i="3"/>
  <c r="E606" i="3" s="1"/>
  <c r="D347" i="3"/>
  <c r="E347" i="3" s="1"/>
  <c r="D157" i="3"/>
  <c r="E157" i="3" s="1"/>
  <c r="D53" i="3"/>
  <c r="E53" i="3" s="1"/>
  <c r="D84" i="3"/>
  <c r="E84" i="3" s="1"/>
  <c r="D41" i="3"/>
  <c r="E41" i="3" s="1"/>
  <c r="D525" i="3"/>
  <c r="E525" i="3" s="1"/>
  <c r="D224" i="3"/>
  <c r="E224" i="3" s="1"/>
  <c r="D186" i="3"/>
  <c r="E186" i="3" s="1"/>
  <c r="D80" i="3"/>
  <c r="E80" i="3" s="1"/>
  <c r="D45" i="3"/>
  <c r="E45" i="3" s="1"/>
  <c r="D504" i="3"/>
  <c r="E504" i="3" s="1"/>
  <c r="D67" i="3"/>
  <c r="E67" i="3" s="1"/>
  <c r="D140" i="3"/>
  <c r="E140" i="3" s="1"/>
  <c r="D89" i="3"/>
  <c r="E89" i="3" s="1"/>
  <c r="D586" i="3"/>
  <c r="E586" i="3" s="1"/>
  <c r="D326" i="3"/>
  <c r="E326" i="3" s="1"/>
  <c r="D280" i="3"/>
  <c r="E280" i="3" s="1"/>
  <c r="D262" i="3"/>
  <c r="E262" i="3" s="1"/>
  <c r="D190" i="3"/>
  <c r="E190" i="3" s="1"/>
  <c r="D499" i="3"/>
  <c r="E499" i="3" s="1"/>
  <c r="D294" i="3"/>
  <c r="E294" i="3" s="1"/>
  <c r="D297" i="3"/>
  <c r="E297" i="3" s="1"/>
  <c r="D330" i="3"/>
  <c r="E330" i="3" s="1"/>
  <c r="D248" i="3"/>
  <c r="E248" i="3" s="1"/>
  <c r="D442" i="3"/>
  <c r="E442" i="3" s="1"/>
  <c r="D538" i="3"/>
  <c r="E538" i="3" s="1"/>
  <c r="D175" i="3"/>
  <c r="E175" i="3" s="1"/>
  <c r="D613" i="3"/>
  <c r="E613" i="3" s="1"/>
  <c r="D130" i="3"/>
  <c r="E130" i="3" s="1"/>
  <c r="D172" i="3"/>
  <c r="E172" i="3" s="1"/>
  <c r="D219" i="3"/>
  <c r="E219" i="3" s="1"/>
  <c r="D380" i="3"/>
  <c r="E380" i="3" s="1"/>
  <c r="D443" i="3"/>
  <c r="E443" i="3" s="1"/>
  <c r="D561" i="3"/>
  <c r="E561" i="3" s="1"/>
  <c r="D563" i="3"/>
  <c r="E563" i="3" s="1"/>
  <c r="D591" i="3"/>
  <c r="E591" i="3" s="1"/>
  <c r="D402" i="3"/>
  <c r="E402" i="3" s="1"/>
  <c r="D118" i="3"/>
  <c r="E118" i="3" s="1"/>
  <c r="D460" i="3"/>
  <c r="E460" i="3" s="1"/>
  <c r="D250" i="3"/>
  <c r="E250" i="3" s="1"/>
  <c r="D202" i="3"/>
  <c r="E202" i="3" s="1"/>
  <c r="D607" i="3"/>
  <c r="E607" i="3" s="1"/>
  <c r="D71" i="3"/>
  <c r="E71" i="3" s="1"/>
  <c r="D472" i="3"/>
  <c r="E472" i="3" s="1"/>
  <c r="D288" i="3"/>
  <c r="E288" i="3" s="1"/>
  <c r="D192" i="3"/>
  <c r="E192" i="3" s="1"/>
  <c r="D575" i="3"/>
  <c r="E575" i="3" s="1"/>
  <c r="D502" i="3"/>
  <c r="E502" i="3" s="1"/>
  <c r="D429" i="3"/>
  <c r="E429" i="3" s="1"/>
  <c r="D547" i="3"/>
  <c r="E547" i="3" s="1"/>
  <c r="D420" i="3"/>
  <c r="E420" i="3" s="1"/>
  <c r="D286" i="3"/>
  <c r="E286" i="3" s="1"/>
  <c r="D43" i="3"/>
  <c r="E43" i="3" s="1"/>
  <c r="D446" i="3"/>
  <c r="E446" i="3" s="1"/>
  <c r="D34" i="3"/>
  <c r="E34" i="3" s="1"/>
  <c r="D249" i="3"/>
  <c r="E249" i="3" s="1"/>
  <c r="D237" i="3"/>
  <c r="E237" i="3" s="1"/>
  <c r="D491" i="3"/>
  <c r="E491" i="3" s="1"/>
  <c r="D488" i="3"/>
  <c r="E488" i="3" s="1"/>
  <c r="D495" i="3"/>
  <c r="E495" i="3" s="1"/>
  <c r="D536" i="3"/>
  <c r="E536" i="3" s="1"/>
  <c r="D91" i="3"/>
  <c r="E91" i="3" s="1"/>
  <c r="D40" i="3"/>
  <c r="E40" i="3" s="1"/>
  <c r="D352" i="3"/>
  <c r="E352" i="3" s="1"/>
  <c r="D555" i="3"/>
  <c r="E555" i="3" s="1"/>
  <c r="D554" i="3"/>
  <c r="E554" i="3" s="1"/>
  <c r="D77" i="3"/>
  <c r="E77" i="3" s="1"/>
  <c r="D517" i="3"/>
  <c r="E517" i="3" s="1"/>
  <c r="D293" i="3"/>
  <c r="E293" i="3" s="1"/>
  <c r="D300" i="3"/>
  <c r="E300" i="3" s="1"/>
  <c r="D189" i="3"/>
  <c r="E189" i="3" s="1"/>
  <c r="D510" i="3"/>
  <c r="E510" i="3" s="1"/>
  <c r="D101" i="3"/>
  <c r="E101" i="3" s="1"/>
  <c r="D585" i="3"/>
  <c r="E585" i="3" s="1"/>
  <c r="D246" i="3"/>
  <c r="E246" i="3" s="1"/>
  <c r="D360" i="3"/>
  <c r="E360" i="3" s="1"/>
  <c r="D65" i="3"/>
  <c r="E65" i="3" s="1"/>
  <c r="D169" i="3"/>
  <c r="E169" i="3" s="1"/>
  <c r="D81" i="3"/>
  <c r="E81" i="3" s="1"/>
  <c r="D70" i="3"/>
  <c r="E70" i="3" s="1"/>
  <c r="D341" i="3"/>
  <c r="E341" i="3" s="1"/>
  <c r="D252" i="3"/>
  <c r="E252" i="3" s="1"/>
  <c r="D170" i="3"/>
  <c r="E170" i="3" s="1"/>
  <c r="D520" i="3"/>
  <c r="E520" i="3" s="1"/>
  <c r="D138" i="3"/>
  <c r="E138" i="3" s="1"/>
  <c r="D94" i="3"/>
  <c r="E94" i="3" s="1"/>
  <c r="D533" i="3"/>
  <c r="E533" i="3" s="1"/>
  <c r="D560" i="3"/>
  <c r="E560" i="3" s="1"/>
  <c r="D177" i="3"/>
  <c r="E177" i="3" s="1"/>
  <c r="D278" i="3"/>
  <c r="E278" i="3" s="1"/>
  <c r="D571" i="3"/>
  <c r="E571" i="3" s="1"/>
  <c r="D350" i="3"/>
  <c r="E350" i="3" s="1"/>
  <c r="D320" i="3"/>
  <c r="E320" i="3" s="1"/>
  <c r="D562" i="3"/>
  <c r="E562" i="3" s="1"/>
  <c r="D265" i="3"/>
  <c r="E265" i="3" s="1"/>
  <c r="D275" i="3"/>
  <c r="E275" i="3" s="1"/>
  <c r="D566" i="3"/>
  <c r="E566" i="3" s="1"/>
  <c r="D587" i="3"/>
  <c r="E587" i="3" s="1"/>
  <c r="D559" i="3"/>
  <c r="E559" i="3" s="1"/>
  <c r="D220" i="3"/>
  <c r="E220" i="3" s="1"/>
  <c r="D440" i="3"/>
  <c r="E440" i="3" s="1"/>
  <c r="D233" i="3"/>
  <c r="E233" i="3" s="1"/>
  <c r="D75" i="3"/>
  <c r="E75" i="3" s="1"/>
  <c r="D391" i="3"/>
  <c r="E391" i="3" s="1"/>
  <c r="D272" i="3"/>
  <c r="E272" i="3" s="1"/>
  <c r="D204" i="3"/>
  <c r="E204" i="3" s="1"/>
  <c r="D331" i="3"/>
  <c r="E331" i="3" s="1"/>
  <c r="D109" i="3"/>
  <c r="E109" i="3" s="1"/>
  <c r="D386" i="3"/>
  <c r="E386" i="3" s="1"/>
  <c r="D111" i="3"/>
  <c r="E111" i="3" s="1"/>
  <c r="D626" i="3"/>
  <c r="E626" i="3" s="1"/>
  <c r="D475" i="3"/>
  <c r="E475" i="3" s="1"/>
  <c r="D423" i="3"/>
  <c r="E423" i="3" s="1"/>
  <c r="D507" i="3"/>
  <c r="E507" i="3" s="1"/>
  <c r="D56" i="3"/>
  <c r="E56" i="3" s="1"/>
  <c r="D217" i="3"/>
  <c r="E217" i="3" s="1"/>
  <c r="D512" i="3"/>
  <c r="E512" i="3" s="1"/>
  <c r="D345" i="3"/>
  <c r="E345" i="3" s="1"/>
  <c r="D616" i="3"/>
  <c r="E616" i="3" s="1"/>
  <c r="D375" i="3"/>
  <c r="E375" i="3" s="1"/>
  <c r="D137" i="3"/>
  <c r="E137" i="3" s="1"/>
  <c r="D163" i="3"/>
  <c r="E163" i="3" s="1"/>
  <c r="D399" i="3"/>
  <c r="E399" i="3" s="1"/>
  <c r="D407" i="3"/>
  <c r="E407" i="3" s="1"/>
  <c r="D185" i="3"/>
  <c r="E185" i="3" s="1"/>
  <c r="D49" i="3"/>
  <c r="E49" i="3" s="1"/>
  <c r="D543" i="3"/>
  <c r="E543" i="3" s="1"/>
  <c r="D152" i="3"/>
  <c r="E152" i="3" s="1"/>
  <c r="D307" i="3"/>
  <c r="E307" i="3" s="1"/>
  <c r="D469" i="3"/>
  <c r="E469" i="3" s="1"/>
  <c r="D516" i="3"/>
  <c r="E516" i="3" s="1"/>
  <c r="D359" i="3"/>
  <c r="E359" i="3" s="1"/>
  <c r="D503" i="3"/>
  <c r="E503" i="3" s="1"/>
  <c r="D540" i="3"/>
  <c r="E540" i="3" s="1"/>
  <c r="D582" i="3"/>
  <c r="E582" i="3" s="1"/>
  <c r="D93" i="3"/>
  <c r="E93" i="3" s="1"/>
  <c r="D496" i="3"/>
  <c r="E496" i="3" s="1"/>
  <c r="D149" i="3"/>
  <c r="E149" i="3" s="1"/>
  <c r="D85" i="3"/>
  <c r="E85" i="3" s="1"/>
  <c r="D455" i="3"/>
  <c r="E455" i="3" s="1"/>
  <c r="D462" i="3"/>
  <c r="E462" i="3" s="1"/>
  <c r="D412" i="3"/>
  <c r="E412" i="3" s="1"/>
  <c r="D156" i="3"/>
  <c r="E156" i="3" s="1"/>
  <c r="D28" i="3"/>
  <c r="E28" i="3" s="1"/>
  <c r="D424" i="3"/>
  <c r="E424" i="3" s="1"/>
  <c r="D90" i="3"/>
  <c r="E90" i="3" s="1"/>
  <c r="D599" i="3"/>
  <c r="E599" i="3" s="1"/>
  <c r="D620" i="3"/>
  <c r="E620" i="3" s="1"/>
  <c r="D400" i="3"/>
  <c r="E400" i="3" s="1"/>
  <c r="D476" i="3"/>
  <c r="E476" i="3" s="1"/>
  <c r="D482" i="3"/>
  <c r="E482" i="3" s="1"/>
  <c r="D557" i="3"/>
  <c r="E557" i="3" s="1"/>
  <c r="D551" i="3"/>
  <c r="E551" i="3" s="1"/>
  <c r="D234" i="3"/>
  <c r="E234" i="3" s="1"/>
  <c r="D519" i="3"/>
  <c r="E519" i="3" s="1"/>
  <c r="D148" i="3"/>
  <c r="E148" i="3" s="1"/>
  <c r="D308" i="3"/>
  <c r="E308" i="3" s="1"/>
  <c r="D548" i="3"/>
  <c r="E548" i="3" s="1"/>
  <c r="D532" i="3"/>
  <c r="E532" i="3" s="1"/>
  <c r="D421" i="3"/>
  <c r="E421" i="3" s="1"/>
  <c r="D589" i="3"/>
  <c r="E589" i="3" s="1"/>
  <c r="D46" i="3"/>
  <c r="E46" i="3" s="1"/>
  <c r="D449" i="3"/>
  <c r="E449" i="3" s="1"/>
  <c r="D416" i="3"/>
  <c r="E416" i="3" s="1"/>
  <c r="D213" i="3"/>
  <c r="E213" i="3" s="1"/>
  <c r="D432" i="3"/>
  <c r="E432" i="3" s="1"/>
  <c r="D526" i="3"/>
  <c r="E526" i="3" s="1"/>
  <c r="D428" i="3"/>
  <c r="E428" i="3" s="1"/>
  <c r="D103" i="3"/>
  <c r="E103" i="3" s="1"/>
  <c r="D315" i="3"/>
  <c r="E315" i="3" s="1"/>
  <c r="D470" i="3"/>
  <c r="E470" i="3" s="1"/>
  <c r="D123" i="3"/>
  <c r="E123" i="3" s="1"/>
  <c r="D521" i="3"/>
  <c r="E521" i="3" s="1"/>
  <c r="D404" i="3"/>
  <c r="E404" i="3" s="1"/>
  <c r="D508" i="3"/>
  <c r="E508" i="3" s="1"/>
  <c r="D153" i="3"/>
  <c r="E153" i="3" s="1"/>
  <c r="D69" i="3"/>
  <c r="E69" i="3" s="1"/>
  <c r="D333" i="3"/>
  <c r="E333" i="3" s="1"/>
  <c r="J36" i="4"/>
  <c r="G23" i="4" l="1"/>
  <c r="E627" i="3"/>
</calcChain>
</file>

<file path=xl/sharedStrings.xml><?xml version="1.0" encoding="utf-8"?>
<sst xmlns="http://schemas.openxmlformats.org/spreadsheetml/2006/main" count="100" uniqueCount="73">
  <si>
    <t>Start Date</t>
  </si>
  <si>
    <t>End Date</t>
  </si>
  <si>
    <t>Bank Holiday</t>
  </si>
  <si>
    <t>Date</t>
  </si>
  <si>
    <t>Day</t>
  </si>
  <si>
    <t>Row 1</t>
  </si>
  <si>
    <t>Type</t>
  </si>
  <si>
    <t>IMPORTANT: DO NOT AMEND OR DELETE ANYTHING ON THIS SHEET</t>
  </si>
  <si>
    <t>Number of Days During Current Year</t>
  </si>
  <si>
    <t>ANNUAL LEAVE CALCULATOR</t>
  </si>
  <si>
    <t>days</t>
  </si>
  <si>
    <t>hours</t>
  </si>
  <si>
    <t>Please choose your grade from the drop down list:</t>
  </si>
  <si>
    <t>Discretionary leave</t>
  </si>
  <si>
    <t>Closure Days</t>
  </si>
  <si>
    <t>Bank Holidays</t>
  </si>
  <si>
    <t>Total</t>
  </si>
  <si>
    <t>Mondays</t>
  </si>
  <si>
    <t>Tuesdays</t>
  </si>
  <si>
    <t>Wednesdays</t>
  </si>
  <si>
    <t xml:space="preserve">Thursdays </t>
  </si>
  <si>
    <t>Fridays</t>
  </si>
  <si>
    <t>Saturdays</t>
  </si>
  <si>
    <t>Sundays</t>
  </si>
  <si>
    <t>Insert a 1 under each day you work:</t>
  </si>
  <si>
    <t>Insert the hours you work, under each day</t>
  </si>
  <si>
    <t>Grades A - D</t>
  </si>
  <si>
    <t>Grades E+</t>
  </si>
  <si>
    <t>Lookup working pattern</t>
  </si>
  <si>
    <t>Day number (i.e. Mon = 1, Tue = 2)</t>
  </si>
  <si>
    <t>TRUE = 1, FALSE = 0</t>
  </si>
  <si>
    <t>Are they employed on this day</t>
  </si>
  <si>
    <t>Your total pro rata holiday entitlement for this year of employment is:</t>
  </si>
  <si>
    <t>If you started mid year, please insert your start date:</t>
  </si>
  <si>
    <t>This calculator cannot record multi-week working patterns.</t>
  </si>
  <si>
    <t>Only input/amend information in the blue cells. Do not amend or delete information in any other cells (This may cause the calculator to malfunction)</t>
  </si>
  <si>
    <t>If your grade, contracted hours or working pattern changes during the year, this may affect your leave entitlement.</t>
  </si>
  <si>
    <t>would be 7.3, not 7:18).</t>
  </si>
  <si>
    <t>Instructions and General Information</t>
  </si>
  <si>
    <t>Lower value</t>
  </si>
  <si>
    <t>Upper value</t>
  </si>
  <si>
    <t>Rounded Value</t>
  </si>
  <si>
    <t>Rounding calculation</t>
  </si>
  <si>
    <t xml:space="preserve">TOTAL </t>
  </si>
  <si>
    <t>This can be taken in agreement with your line manager.</t>
  </si>
  <si>
    <t xml:space="preserve">This calculator is designed to replicate the calculation of pro-rata leave (for part-time staff and mid-year joiners and leavers) in Trent HR, but sometimes there may be minor differences of rounding. The calculation made by Trent HR will usually take precedence. </t>
  </si>
  <si>
    <t>Rounded figure</t>
  </si>
  <si>
    <t>DAYS</t>
  </si>
  <si>
    <t>HOURS</t>
  </si>
  <si>
    <t>Date of this version</t>
  </si>
  <si>
    <t>Days</t>
  </si>
  <si>
    <t>Hours (Whole)</t>
  </si>
  <si>
    <t>Minutes</t>
  </si>
  <si>
    <t>Decimal Hours</t>
  </si>
  <si>
    <t>This tool can be used to convert between Days, Decimal Hours and Hours &amp; Minutes. 1 day is assumed to be 7.3 decimal hours.</t>
  </si>
  <si>
    <t>From Days</t>
  </si>
  <si>
    <t>From Hours</t>
  </si>
  <si>
    <t>From Hours/Mins</t>
  </si>
  <si>
    <t>YEAR</t>
  </si>
  <si>
    <t>Not Used</t>
  </si>
  <si>
    <t>Instructions</t>
  </si>
  <si>
    <t>Day Type</t>
  </si>
  <si>
    <t>Please edit the purple coloured cells.
1) The year should be in "yyyy" format. E.g. 2016
2) The "Day Type" should be picked from the dropdown and affects user text and calculations.
3) The "Date" row should be filled in ascending order, left to right. This only affects aesthetics.
4) In years where there is an extra closure day, please use the right-most column by changing its "Day Type". The dates should still be in order.
5) In all other years, please set the "Day Type" of the right-most column to "Not Used" from the dropdown.</t>
  </si>
  <si>
    <t>Total (Inclusive of Bank Holidays &amp; University Closure)</t>
  </si>
  <si>
    <t>After deducting the bank holidays/University Closure which falls on the days you normally work, the balance of leave to be taken would be:</t>
  </si>
  <si>
    <t>Total bank holidays / University Closure to be deducted:</t>
  </si>
  <si>
    <t>University Closure</t>
  </si>
  <si>
    <t>How many hours a week do you work ?</t>
  </si>
  <si>
    <t>*Converter</t>
  </si>
  <si>
    <t>Extra Closure Day, to be taken from 2026 annual leave entitlement</t>
  </si>
  <si>
    <t>For calculating annual leave, it is assumed that a 'day' is 7.3 hours (or 7 hours 18 minutes) long.</t>
  </si>
  <si>
    <r>
      <t xml:space="preserve">Your contracted hours per week and working pattern should be recorded as a decimal, </t>
    </r>
    <r>
      <rPr>
        <b/>
        <sz val="10"/>
        <rFont val="Arial"/>
        <family val="2"/>
      </rPr>
      <t>not</t>
    </r>
    <r>
      <rPr>
        <sz val="10"/>
        <rFont val="Arial"/>
        <family val="2"/>
      </rPr>
      <t xml:space="preserve"> in hours and minutes (i.e. a full standard day </t>
    </r>
  </si>
  <si>
    <t>Bank Holiday (substitute day)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</si>
</sst>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dddd"/>
    <numFmt numFmtId="165" formatCode="dd\-mmm\-yyyy"/>
    <numFmt numFmtId="166" formatCode="0.0"/>
    <numFmt numFmtId="167" formatCode="[$-809]d\ mmmm\ yyyy;@"/>
    <numFmt numFmtId="168" formatCode="#0.00"/>
  </numFmts>
  <fonts count="18" x14ac:knownFonts="1">
    <font>
      <sz val="10"/>
      <name val="Arial"/>
    </font>
    <font>
      <sz val="10"/>
      <name val="Arial"/>
      <family val="2"/>
    </font>
    <font>
      <b/>
      <sz val="10"/>
      <name val="Arial"/>
      <family val="2"/>
    </font>
    <font>
      <sz val="8"/>
      <name val="Arial"/>
      <family val="2"/>
    </font>
    <font>
      <sz val="10"/>
      <name val="Arial"/>
      <family val="2"/>
    </font>
    <font>
      <b/>
      <sz val="10"/>
      <name val="Arial"/>
      <family val="2"/>
    </font>
    <font>
      <b/>
      <sz val="12"/>
      <name val="Arial"/>
      <family val="2"/>
    </font>
    <font>
      <b/>
      <u/>
      <sz val="10"/>
      <name val="Arial"/>
      <family val="2"/>
    </font>
    <font>
      <i/>
      <sz val="10"/>
      <name val="Arial"/>
      <family val="2"/>
    </font>
    <font>
      <sz val="10"/>
      <color indexed="9"/>
      <name val="Arial"/>
      <family val="2"/>
    </font>
    <font>
      <i/>
      <sz val="10"/>
      <name val="Arial"/>
      <family val="2"/>
    </font>
    <font>
      <b/>
      <u/>
      <sz val="10"/>
      <name val="Arial"/>
      <family val="2"/>
    </font>
    <font>
      <b/>
      <sz val="10"/>
      <color indexed="10"/>
      <name val="Arial"/>
      <family val="2"/>
    </font>
    <font>
      <b/>
      <sz val="10"/>
      <color rgb="FFFF0000"/>
      <name val="Arial"/>
      <family val="2"/>
    </font>
    <font>
      <sz val="11"/>
      <name val="Arial"/>
      <family val="2"/>
    </font>
    <font>
      <sz val="11"/>
      <color indexed="9"/>
      <name val="Arial"/>
      <family val="2"/>
    </font>
    <font>
      <sz val="10"/>
      <color theme="0"/>
      <name val="Arial"/>
      <family val="2"/>
    </font>
    <font>
      <b/>
      <sz val="14"/>
      <name val="Arial"/>
      <family val="2"/>
    </font>
  </fonts>
  <fills count="8">
    <fill>
      <patternFill patternType="none"/>
    </fill>
    <fill>
      <patternFill patternType="gray125"/>
    </fill>
    <fill>
      <patternFill patternType="solid">
        <fgColor indexed="22"/>
        <bgColor indexed="64"/>
      </patternFill>
    </fill>
    <fill>
      <patternFill patternType="solid">
        <fgColor indexed="41"/>
        <bgColor indexed="64"/>
      </patternFill>
    </fill>
    <fill>
      <patternFill patternType="solid">
        <fgColor rgb="FFFFFF00"/>
        <bgColor indexed="64"/>
      </patternFill>
    </fill>
    <fill>
      <patternFill patternType="solid">
        <fgColor theme="7" tint="-0.249977111117893"/>
        <bgColor indexed="64"/>
      </patternFill>
    </fill>
    <fill>
      <patternFill patternType="solid">
        <fgColor theme="0" tint="-0.249977111117893"/>
        <bgColor indexed="64"/>
      </patternFill>
    </fill>
    <fill>
      <patternFill patternType="solid">
        <fgColor theme="0" tint="-0.34998626667073579"/>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double">
        <color auto="1"/>
      </left>
      <right style="double">
        <color auto="1"/>
      </right>
      <top style="double">
        <color auto="1"/>
      </top>
      <bottom style="double">
        <color auto="1"/>
      </bottom>
      <diagonal/>
    </border>
    <border>
      <left style="thick">
        <color auto="1"/>
      </left>
      <right/>
      <top/>
      <bottom/>
      <diagonal/>
    </border>
    <border>
      <left/>
      <right style="thick">
        <color auto="1"/>
      </right>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thick">
        <color auto="1"/>
      </left>
      <right/>
      <top style="thick">
        <color auto="1"/>
      </top>
      <bottom style="double">
        <color auto="1"/>
      </bottom>
      <diagonal/>
    </border>
    <border>
      <left/>
      <right/>
      <top style="thick">
        <color auto="1"/>
      </top>
      <bottom style="double">
        <color auto="1"/>
      </bottom>
      <diagonal/>
    </border>
    <border>
      <left/>
      <right style="thick">
        <color auto="1"/>
      </right>
      <top style="thick">
        <color auto="1"/>
      </top>
      <bottom style="double">
        <color auto="1"/>
      </bottom>
      <diagonal/>
    </border>
    <border>
      <left style="thick">
        <color auto="1"/>
      </left>
      <right/>
      <top style="double">
        <color auto="1"/>
      </top>
      <bottom/>
      <diagonal/>
    </border>
    <border>
      <left/>
      <right/>
      <top style="double">
        <color auto="1"/>
      </top>
      <bottom/>
      <diagonal/>
    </border>
    <border>
      <left/>
      <right style="thick">
        <color auto="1"/>
      </right>
      <top style="double">
        <color auto="1"/>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0" fontId="1" fillId="0" borderId="0"/>
  </cellStyleXfs>
  <cellXfs count="173">
    <xf numFmtId="0" fontId="0" fillId="0" borderId="0" xfId="0"/>
    <xf numFmtId="0" fontId="2" fillId="0" borderId="0" xfId="0" applyFont="1" applyAlignment="1" applyProtection="1">
      <alignment vertical="center" wrapText="1"/>
      <protection hidden="1"/>
    </xf>
    <xf numFmtId="0" fontId="2" fillId="2" borderId="1" xfId="0" applyFont="1" applyFill="1" applyBorder="1" applyAlignment="1" applyProtection="1">
      <alignment vertical="center" wrapText="1"/>
      <protection hidden="1"/>
    </xf>
    <xf numFmtId="14" fontId="2" fillId="2" borderId="1" xfId="0" applyNumberFormat="1" applyFont="1" applyFill="1" applyBorder="1" applyAlignment="1" applyProtection="1">
      <alignment horizontal="center" vertical="center" wrapText="1"/>
      <protection hidden="1"/>
    </xf>
    <xf numFmtId="0" fontId="2" fillId="2" borderId="1" xfId="0" applyFont="1" applyFill="1" applyBorder="1" applyAlignment="1" applyProtection="1">
      <alignment horizontal="center" vertical="center" wrapText="1"/>
      <protection hidden="1"/>
    </xf>
    <xf numFmtId="0" fontId="0" fillId="0" borderId="0" xfId="0" applyAlignment="1">
      <alignment vertical="center" wrapText="1"/>
    </xf>
    <xf numFmtId="0" fontId="1" fillId="0" borderId="0" xfId="0" applyFont="1"/>
    <xf numFmtId="0" fontId="1" fillId="0" borderId="0" xfId="0" applyFont="1" applyAlignment="1">
      <alignment horizontal="center"/>
    </xf>
    <xf numFmtId="0" fontId="1" fillId="0" borderId="1" xfId="0" applyFont="1" applyBorder="1" applyAlignment="1">
      <alignment horizontal="center"/>
    </xf>
    <xf numFmtId="0" fontId="5" fillId="0" borderId="0" xfId="0" applyFont="1"/>
    <xf numFmtId="0" fontId="7" fillId="0" borderId="0" xfId="0" applyFont="1"/>
    <xf numFmtId="0" fontId="1" fillId="0" borderId="0" xfId="0" applyFont="1" applyAlignment="1">
      <alignment vertical="top" wrapText="1"/>
    </xf>
    <xf numFmtId="164" fontId="1" fillId="0" borderId="0" xfId="0" applyNumberFormat="1" applyFont="1" applyAlignment="1">
      <alignment horizontal="left"/>
    </xf>
    <xf numFmtId="0" fontId="1" fillId="0" borderId="0" xfId="0" applyFont="1" applyAlignment="1">
      <alignment horizontal="left"/>
    </xf>
    <xf numFmtId="0" fontId="1" fillId="0" borderId="0" xfId="0" applyFont="1" applyAlignment="1">
      <alignment horizontal="right"/>
    </xf>
    <xf numFmtId="0" fontId="1" fillId="0" borderId="0" xfId="0" applyFont="1" applyAlignment="1">
      <alignment horizontal="left" vertical="top" wrapText="1"/>
    </xf>
    <xf numFmtId="0" fontId="2" fillId="2" borderId="1" xfId="0" applyFont="1" applyFill="1" applyBorder="1" applyAlignment="1" applyProtection="1">
      <alignment horizontal="left" vertical="center" wrapText="1"/>
      <protection hidden="1"/>
    </xf>
    <xf numFmtId="0" fontId="2" fillId="2" borderId="5" xfId="0" applyFont="1" applyFill="1" applyBorder="1" applyAlignment="1" applyProtection="1">
      <alignment horizontal="left" vertical="center" wrapText="1"/>
      <protection hidden="1"/>
    </xf>
    <xf numFmtId="0" fontId="9" fillId="0" borderId="0" xfId="0" applyFont="1" applyAlignment="1">
      <alignment horizontal="center"/>
    </xf>
    <xf numFmtId="2" fontId="4" fillId="2" borderId="1" xfId="0" applyNumberFormat="1" applyFont="1" applyFill="1" applyBorder="1" applyAlignment="1" applyProtection="1">
      <alignment horizontal="center" vertical="center" wrapText="1"/>
      <protection hidden="1"/>
    </xf>
    <xf numFmtId="164" fontId="4" fillId="2" borderId="1" xfId="0" applyNumberFormat="1" applyFont="1" applyFill="1" applyBorder="1" applyAlignment="1" applyProtection="1">
      <alignment horizontal="center" vertical="center" wrapText="1"/>
      <protection hidden="1"/>
    </xf>
    <xf numFmtId="2" fontId="1" fillId="0" borderId="1" xfId="0" applyNumberFormat="1" applyFont="1" applyBorder="1" applyAlignment="1">
      <alignment horizontal="center"/>
    </xf>
    <xf numFmtId="0" fontId="1" fillId="0" borderId="0" xfId="0" applyFont="1" applyAlignment="1">
      <alignment wrapText="1"/>
    </xf>
    <xf numFmtId="0" fontId="4" fillId="0" borderId="7" xfId="0" applyFont="1" applyBorder="1"/>
    <xf numFmtId="0" fontId="4" fillId="0" borderId="0" xfId="0" applyFont="1"/>
    <xf numFmtId="0" fontId="10" fillId="0" borderId="0" xfId="0" applyFont="1"/>
    <xf numFmtId="0" fontId="10" fillId="0" borderId="0" xfId="0" applyFont="1" applyAlignment="1">
      <alignment horizontal="right"/>
    </xf>
    <xf numFmtId="166" fontId="4" fillId="0" borderId="0" xfId="0" applyNumberFormat="1" applyFont="1" applyAlignment="1">
      <alignment horizontal="center"/>
    </xf>
    <xf numFmtId="166" fontId="10" fillId="0" borderId="0" xfId="0" applyNumberFormat="1" applyFont="1" applyAlignment="1">
      <alignment horizontal="center"/>
    </xf>
    <xf numFmtId="0" fontId="4" fillId="0" borderId="0" xfId="0" applyFont="1" applyAlignment="1">
      <alignment horizontal="center"/>
    </xf>
    <xf numFmtId="0" fontId="4" fillId="0" borderId="8" xfId="0" applyFont="1" applyBorder="1"/>
    <xf numFmtId="0" fontId="11" fillId="0" borderId="0" xfId="0" applyFont="1"/>
    <xf numFmtId="0" fontId="11" fillId="0" borderId="0" xfId="0" applyFont="1" applyAlignment="1">
      <alignment horizontal="left"/>
    </xf>
    <xf numFmtId="0" fontId="11" fillId="0" borderId="0" xfId="0" applyFont="1" applyAlignment="1">
      <alignment horizontal="center"/>
    </xf>
    <xf numFmtId="2" fontId="2" fillId="0" borderId="1" xfId="0" applyNumberFormat="1" applyFont="1" applyBorder="1" applyAlignment="1">
      <alignment horizontal="center"/>
    </xf>
    <xf numFmtId="0" fontId="2" fillId="0" borderId="0" xfId="0" applyFont="1"/>
    <xf numFmtId="0" fontId="4" fillId="0" borderId="10" xfId="0" applyFont="1" applyBorder="1" applyAlignment="1">
      <alignment vertical="center" wrapText="1"/>
    </xf>
    <xf numFmtId="0" fontId="4" fillId="0" borderId="0" xfId="0" applyFont="1" applyAlignment="1">
      <alignment vertical="center" wrapText="1"/>
    </xf>
    <xf numFmtId="0" fontId="1" fillId="0" borderId="10" xfId="0" applyFont="1" applyBorder="1" applyAlignment="1">
      <alignment vertical="center" wrapText="1"/>
    </xf>
    <xf numFmtId="0" fontId="0" fillId="0" borderId="11" xfId="0" applyBorder="1" applyAlignment="1">
      <alignment wrapText="1"/>
    </xf>
    <xf numFmtId="165" fontId="1" fillId="3" borderId="1" xfId="0" applyNumberFormat="1" applyFont="1" applyFill="1" applyBorder="1" applyAlignment="1" applyProtection="1">
      <alignment horizontal="center"/>
      <protection locked="0"/>
    </xf>
    <xf numFmtId="0" fontId="11" fillId="0" borderId="10" xfId="0" applyFont="1" applyBorder="1" applyAlignment="1">
      <alignment vertical="center" wrapText="1"/>
    </xf>
    <xf numFmtId="0" fontId="11" fillId="0" borderId="0" xfId="0" applyFont="1" applyAlignment="1">
      <alignment vertical="center" wrapText="1"/>
    </xf>
    <xf numFmtId="0" fontId="11" fillId="0" borderId="11" xfId="0" applyFont="1" applyBorder="1"/>
    <xf numFmtId="0" fontId="4" fillId="0" borderId="11" xfId="0" applyFont="1" applyBorder="1" applyAlignment="1">
      <alignment wrapText="1"/>
    </xf>
    <xf numFmtId="0" fontId="0" fillId="0" borderId="0" xfId="0" applyAlignment="1">
      <alignment wrapText="1"/>
    </xf>
    <xf numFmtId="15" fontId="1" fillId="0" borderId="0" xfId="0" applyNumberFormat="1" applyFont="1" applyAlignment="1">
      <alignment horizontal="left"/>
    </xf>
    <xf numFmtId="0" fontId="4" fillId="0" borderId="7" xfId="0" applyFont="1" applyBorder="1" applyAlignment="1">
      <alignment vertical="center" wrapText="1"/>
    </xf>
    <xf numFmtId="0" fontId="4" fillId="0" borderId="0" xfId="0" applyFont="1" applyAlignment="1" applyProtection="1">
      <alignment vertical="center" wrapText="1"/>
      <protection hidden="1"/>
    </xf>
    <xf numFmtId="0" fontId="4" fillId="2" borderId="1" xfId="0" applyFont="1" applyFill="1" applyBorder="1" applyAlignment="1">
      <alignment horizontal="center"/>
    </xf>
    <xf numFmtId="0" fontId="4" fillId="2" borderId="1" xfId="0" applyFont="1" applyFill="1" applyBorder="1" applyAlignment="1">
      <alignment horizontal="left"/>
    </xf>
    <xf numFmtId="0" fontId="4" fillId="2" borderId="1" xfId="0" applyFont="1" applyFill="1" applyBorder="1"/>
    <xf numFmtId="165" fontId="4" fillId="2" borderId="1" xfId="0" applyNumberFormat="1" applyFont="1" applyFill="1" applyBorder="1" applyAlignment="1">
      <alignment horizontal="center"/>
    </xf>
    <xf numFmtId="0" fontId="4" fillId="2" borderId="1" xfId="0" applyFont="1" applyFill="1" applyBorder="1" applyAlignment="1" applyProtection="1">
      <alignment horizontal="center" vertical="center" wrapText="1"/>
      <protection hidden="1"/>
    </xf>
    <xf numFmtId="1" fontId="4" fillId="2" borderId="1" xfId="0" applyNumberFormat="1" applyFont="1" applyFill="1" applyBorder="1" applyAlignment="1" applyProtection="1">
      <alignment horizontal="center" vertical="center" wrapText="1"/>
      <protection hidden="1"/>
    </xf>
    <xf numFmtId="164" fontId="4" fillId="2" borderId="1" xfId="0" applyNumberFormat="1" applyFont="1" applyFill="1" applyBorder="1" applyAlignment="1">
      <alignment horizontal="center" vertical="center" wrapText="1"/>
    </xf>
    <xf numFmtId="0" fontId="4" fillId="0" borderId="0" xfId="0" applyFont="1" applyAlignment="1" applyProtection="1">
      <alignment horizontal="center" vertical="center" wrapText="1"/>
      <protection hidden="1"/>
    </xf>
    <xf numFmtId="0" fontId="13" fillId="0" borderId="0" xfId="0" applyFont="1" applyAlignment="1" applyProtection="1">
      <alignment vertical="center" wrapText="1"/>
      <protection hidden="1"/>
    </xf>
    <xf numFmtId="14" fontId="13" fillId="0" borderId="0" xfId="0" applyNumberFormat="1" applyFont="1" applyAlignment="1" applyProtection="1">
      <alignment vertical="center" wrapText="1"/>
      <protection hidden="1"/>
    </xf>
    <xf numFmtId="0" fontId="1" fillId="0" borderId="0" xfId="0" applyFont="1" applyAlignment="1">
      <alignment horizontal="center" shrinkToFit="1"/>
    </xf>
    <xf numFmtId="0" fontId="14" fillId="0" borderId="0" xfId="0" applyFont="1"/>
    <xf numFmtId="0" fontId="15" fillId="0" borderId="0" xfId="0" applyFont="1" applyAlignment="1">
      <alignment horizontal="center"/>
    </xf>
    <xf numFmtId="0" fontId="14" fillId="0" borderId="0" xfId="0" applyFont="1" applyAlignment="1">
      <alignment vertical="top" wrapText="1"/>
    </xf>
    <xf numFmtId="0" fontId="1" fillId="3" borderId="1" xfId="0" applyFont="1" applyFill="1" applyBorder="1" applyAlignment="1" applyProtection="1">
      <alignment horizontal="center"/>
      <protection locked="0"/>
    </xf>
    <xf numFmtId="0" fontId="1" fillId="3" borderId="2" xfId="0" applyFont="1" applyFill="1" applyBorder="1" applyAlignment="1" applyProtection="1">
      <alignment horizontal="center"/>
      <protection locked="0"/>
    </xf>
    <xf numFmtId="0" fontId="1" fillId="3" borderId="3" xfId="0" applyFont="1" applyFill="1" applyBorder="1" applyAlignment="1" applyProtection="1">
      <alignment horizontal="center"/>
      <protection locked="0"/>
    </xf>
    <xf numFmtId="0" fontId="1" fillId="3" borderId="4" xfId="0" applyFont="1" applyFill="1" applyBorder="1" applyAlignment="1" applyProtection="1">
      <alignment horizontal="center"/>
      <protection locked="0"/>
    </xf>
    <xf numFmtId="0" fontId="1" fillId="0" borderId="0" xfId="1"/>
    <xf numFmtId="0" fontId="7" fillId="0" borderId="0" xfId="1" applyFont="1"/>
    <xf numFmtId="0" fontId="0" fillId="0" borderId="9" xfId="0" applyBorder="1"/>
    <xf numFmtId="0" fontId="0" fillId="0" borderId="19" xfId="0" applyBorder="1"/>
    <xf numFmtId="0" fontId="2" fillId="0" borderId="23" xfId="0" applyFont="1" applyBorder="1" applyAlignment="1">
      <alignment horizontal="center" vertical="center"/>
    </xf>
    <xf numFmtId="2" fontId="1" fillId="0" borderId="1" xfId="0" applyNumberFormat="1" applyFont="1" applyBorder="1" applyAlignment="1">
      <alignment horizontal="center" vertical="center"/>
    </xf>
    <xf numFmtId="0" fontId="2" fillId="0" borderId="23" xfId="0" applyFont="1" applyBorder="1" applyAlignment="1">
      <alignment horizontal="right" vertical="center"/>
    </xf>
    <xf numFmtId="0" fontId="2" fillId="0" borderId="23" xfId="0" applyFont="1" applyBorder="1" applyAlignment="1">
      <alignment horizontal="left" vertical="center"/>
    </xf>
    <xf numFmtId="2" fontId="1" fillId="3" borderId="24" xfId="0" applyNumberFormat="1" applyFont="1" applyFill="1" applyBorder="1" applyAlignment="1" applyProtection="1">
      <alignment horizontal="center" vertical="center"/>
      <protection locked="0"/>
    </xf>
    <xf numFmtId="2" fontId="1" fillId="0" borderId="24" xfId="0" applyNumberFormat="1" applyFont="1" applyBorder="1" applyAlignment="1">
      <alignment horizontal="center" vertical="center"/>
    </xf>
    <xf numFmtId="2" fontId="1" fillId="0" borderId="24" xfId="0" applyNumberFormat="1" applyFont="1" applyBorder="1" applyAlignment="1">
      <alignment horizontal="right" vertical="center"/>
    </xf>
    <xf numFmtId="2" fontId="1" fillId="3" borderId="1" xfId="0" applyNumberFormat="1" applyFont="1" applyFill="1" applyBorder="1" applyAlignment="1" applyProtection="1">
      <alignment horizontal="center" vertical="center"/>
      <protection locked="0"/>
    </xf>
    <xf numFmtId="2" fontId="1" fillId="0" borderId="1" xfId="0" applyNumberFormat="1" applyFont="1" applyBorder="1" applyAlignment="1">
      <alignment horizontal="right" vertical="center"/>
    </xf>
    <xf numFmtId="2" fontId="1" fillId="3" borderId="1" xfId="0" applyNumberFormat="1" applyFont="1" applyFill="1" applyBorder="1" applyAlignment="1" applyProtection="1">
      <alignment horizontal="right" vertical="center"/>
      <protection locked="0"/>
    </xf>
    <xf numFmtId="168" fontId="1" fillId="0" borderId="24" xfId="0" applyNumberFormat="1" applyFont="1" applyBorder="1" applyAlignment="1">
      <alignment horizontal="left" vertical="center"/>
    </xf>
    <xf numFmtId="168" fontId="1" fillId="0" borderId="1" xfId="0" applyNumberFormat="1" applyFont="1" applyBorder="1" applyAlignment="1">
      <alignment horizontal="left" vertical="center"/>
    </xf>
    <xf numFmtId="168" fontId="1" fillId="3" borderId="1" xfId="0" applyNumberFormat="1" applyFont="1" applyFill="1" applyBorder="1" applyAlignment="1" applyProtection="1">
      <alignment horizontal="left" vertical="center"/>
      <protection locked="0"/>
    </xf>
    <xf numFmtId="0" fontId="8" fillId="0" borderId="11" xfId="0" applyFont="1" applyBorder="1" applyAlignment="1">
      <alignment wrapText="1"/>
    </xf>
    <xf numFmtId="0" fontId="8" fillId="0" borderId="11" xfId="0" applyFont="1" applyBorder="1" applyAlignment="1">
      <alignment horizontal="right" wrapText="1"/>
    </xf>
    <xf numFmtId="164" fontId="1" fillId="0" borderId="0" xfId="1" applyNumberFormat="1" applyAlignment="1">
      <alignment horizontal="left"/>
    </xf>
    <xf numFmtId="15" fontId="2" fillId="5" borderId="1" xfId="0" applyNumberFormat="1" applyFont="1" applyFill="1" applyBorder="1" applyAlignment="1" applyProtection="1">
      <alignment horizontal="center" vertical="center" wrapText="1"/>
      <protection locked="0" hidden="1"/>
    </xf>
    <xf numFmtId="15" fontId="1" fillId="5" borderId="1" xfId="1" applyNumberFormat="1" applyFill="1" applyBorder="1" applyAlignment="1" applyProtection="1">
      <alignment horizontal="center" vertical="center" wrapText="1"/>
      <protection locked="0" hidden="1"/>
    </xf>
    <xf numFmtId="1" fontId="4" fillId="6" borderId="1" xfId="0" applyNumberFormat="1" applyFont="1" applyFill="1" applyBorder="1" applyAlignment="1">
      <alignment horizontal="center" vertical="center" wrapText="1"/>
    </xf>
    <xf numFmtId="0" fontId="1" fillId="6" borderId="25" xfId="0" applyFont="1" applyFill="1" applyBorder="1" applyAlignment="1" applyProtection="1">
      <alignment horizontal="center" vertical="center" wrapText="1"/>
      <protection hidden="1"/>
    </xf>
    <xf numFmtId="0" fontId="4" fillId="5" borderId="25" xfId="0" applyFont="1" applyFill="1" applyBorder="1" applyAlignment="1" applyProtection="1">
      <alignment horizontal="center" vertical="center" wrapText="1"/>
      <protection locked="0" hidden="1"/>
    </xf>
    <xf numFmtId="0" fontId="16" fillId="0" borderId="0" xfId="0" applyFont="1" applyAlignment="1" applyProtection="1">
      <alignment horizontal="center" vertical="center" wrapText="1"/>
      <protection hidden="1"/>
    </xf>
    <xf numFmtId="0" fontId="1" fillId="0" borderId="0" xfId="0" applyFont="1" applyAlignment="1" applyProtection="1">
      <alignment vertical="center" wrapText="1"/>
      <protection hidden="1"/>
    </xf>
    <xf numFmtId="0" fontId="2" fillId="7" borderId="1" xfId="0" applyFont="1" applyFill="1" applyBorder="1" applyAlignment="1" applyProtection="1">
      <alignment horizontal="center" vertical="center" wrapText="1"/>
      <protection hidden="1"/>
    </xf>
    <xf numFmtId="0" fontId="4" fillId="7" borderId="1" xfId="0" applyFont="1" applyFill="1" applyBorder="1" applyAlignment="1" applyProtection="1">
      <alignment horizontal="center" vertical="center" wrapText="1"/>
      <protection hidden="1"/>
    </xf>
    <xf numFmtId="0" fontId="1" fillId="7" borderId="0" xfId="0" applyFont="1" applyFill="1" applyAlignment="1" applyProtection="1">
      <alignment horizontal="center" vertical="center" wrapText="1"/>
      <protection hidden="1"/>
    </xf>
    <xf numFmtId="0" fontId="13" fillId="7" borderId="1" xfId="0" applyFont="1" applyFill="1" applyBorder="1" applyAlignment="1" applyProtection="1">
      <alignment horizontal="center" vertical="center" wrapText="1"/>
      <protection hidden="1"/>
    </xf>
    <xf numFmtId="2" fontId="1" fillId="0" borderId="0" xfId="0" applyNumberFormat="1" applyFont="1" applyAlignment="1">
      <alignment horizontal="center"/>
    </xf>
    <xf numFmtId="0" fontId="1" fillId="0" borderId="0" xfId="0" applyFont="1" applyAlignment="1">
      <alignment horizontal="center" vertical="center" wrapText="1"/>
    </xf>
    <xf numFmtId="167" fontId="1" fillId="0" borderId="0" xfId="0" applyNumberFormat="1" applyFont="1" applyAlignment="1" applyProtection="1">
      <alignment horizontal="left" vertical="center" wrapText="1"/>
      <protection hidden="1"/>
    </xf>
    <xf numFmtId="15" fontId="1" fillId="0" borderId="0" xfId="0" applyNumberFormat="1" applyFont="1"/>
    <xf numFmtId="14" fontId="16" fillId="0" borderId="0" xfId="0" applyNumberFormat="1" applyFont="1" applyProtection="1">
      <protection hidden="1"/>
    </xf>
    <xf numFmtId="167" fontId="1" fillId="0" borderId="0" xfId="1" applyNumberFormat="1" applyAlignment="1">
      <alignment horizontal="left" wrapText="1"/>
    </xf>
    <xf numFmtId="0" fontId="2" fillId="0" borderId="0" xfId="0" applyFont="1" applyAlignment="1">
      <alignment horizontal="center" wrapText="1"/>
    </xf>
    <xf numFmtId="0" fontId="1" fillId="0" borderId="0" xfId="0" applyFont="1" applyAlignment="1">
      <alignment horizontal="left" vertical="center" wrapText="1"/>
    </xf>
    <xf numFmtId="0" fontId="1" fillId="0" borderId="12" xfId="0" applyFont="1" applyBorder="1" applyAlignment="1">
      <alignment horizontal="left" vertical="center" wrapText="1"/>
    </xf>
    <xf numFmtId="2" fontId="11" fillId="0" borderId="9" xfId="0" applyNumberFormat="1" applyFont="1" applyBorder="1" applyAlignment="1">
      <alignment horizontal="center"/>
    </xf>
    <xf numFmtId="0" fontId="1" fillId="0" borderId="7" xfId="0" applyFont="1" applyBorder="1" applyAlignment="1">
      <alignment horizontal="left"/>
    </xf>
    <xf numFmtId="0" fontId="4" fillId="0" borderId="0" xfId="0" applyFont="1" applyAlignment="1">
      <alignment horizontal="left"/>
    </xf>
    <xf numFmtId="2" fontId="11" fillId="0" borderId="0" xfId="0" applyNumberFormat="1" applyFont="1" applyAlignment="1">
      <alignment horizontal="center"/>
    </xf>
    <xf numFmtId="0" fontId="4" fillId="0" borderId="18" xfId="0" applyFont="1" applyBorder="1"/>
    <xf numFmtId="0" fontId="0" fillId="0" borderId="9" xfId="0" applyBorder="1"/>
    <xf numFmtId="0" fontId="6" fillId="0" borderId="0" xfId="0" applyFont="1" applyAlignment="1">
      <alignment horizontal="center"/>
    </xf>
    <xf numFmtId="0" fontId="0" fillId="0" borderId="0" xfId="0" applyAlignment="1">
      <alignment horizontal="center"/>
    </xf>
    <xf numFmtId="0" fontId="8" fillId="0" borderId="10" xfId="0" applyFont="1" applyBorder="1"/>
    <xf numFmtId="0" fontId="0" fillId="0" borderId="0" xfId="0"/>
    <xf numFmtId="0" fontId="10" fillId="0" borderId="10" xfId="0" applyFont="1" applyBorder="1" applyAlignment="1">
      <alignment horizontal="left" vertical="top"/>
    </xf>
    <xf numFmtId="0" fontId="0" fillId="0" borderId="0" xfId="0" applyAlignment="1">
      <alignment horizontal="left" vertical="top"/>
    </xf>
    <xf numFmtId="0" fontId="1" fillId="0" borderId="0" xfId="0" applyFont="1" applyAlignment="1">
      <alignment horizontal="left"/>
    </xf>
    <xf numFmtId="0" fontId="0" fillId="0" borderId="11" xfId="0" applyBorder="1"/>
    <xf numFmtId="0" fontId="1" fillId="0" borderId="0" xfId="0" applyFont="1"/>
    <xf numFmtId="0" fontId="1" fillId="0" borderId="11" xfId="0" applyFont="1" applyBorder="1"/>
    <xf numFmtId="0" fontId="1" fillId="0" borderId="0" xfId="0" applyFont="1" applyAlignment="1">
      <alignment horizontal="center"/>
    </xf>
    <xf numFmtId="0" fontId="14" fillId="0" borderId="6" xfId="0" applyFont="1" applyBorder="1" applyAlignment="1">
      <alignment horizontal="left"/>
    </xf>
    <xf numFmtId="0" fontId="1" fillId="0" borderId="5" xfId="0" applyFont="1" applyBorder="1" applyAlignment="1">
      <alignment horizontal="center" vertical="center" wrapText="1"/>
    </xf>
    <xf numFmtId="0" fontId="1" fillId="0" borderId="38" xfId="0" applyFont="1" applyBorder="1" applyAlignment="1">
      <alignment horizontal="center" vertical="center" wrapText="1"/>
    </xf>
    <xf numFmtId="0" fontId="1" fillId="0" borderId="37" xfId="0" applyFont="1" applyBorder="1" applyAlignment="1">
      <alignment horizontal="center" vertical="center" wrapText="1"/>
    </xf>
    <xf numFmtId="0" fontId="1" fillId="0" borderId="5" xfId="0" applyFont="1" applyBorder="1" applyAlignment="1">
      <alignment horizontal="center" shrinkToFit="1"/>
    </xf>
    <xf numFmtId="0" fontId="1" fillId="0" borderId="38" xfId="0" applyFont="1" applyBorder="1" applyAlignment="1">
      <alignment horizontal="center" shrinkToFit="1"/>
    </xf>
    <xf numFmtId="0" fontId="1" fillId="0" borderId="37" xfId="0" applyFont="1" applyBorder="1" applyAlignment="1">
      <alignment horizontal="center" shrinkToFit="1"/>
    </xf>
    <xf numFmtId="167" fontId="1" fillId="0" borderId="0" xfId="0" applyNumberFormat="1" applyFont="1" applyAlignment="1" applyProtection="1">
      <alignment horizontal="left" vertical="center" wrapText="1"/>
      <protection hidden="1"/>
    </xf>
    <xf numFmtId="0" fontId="11" fillId="0" borderId="0" xfId="0" applyFont="1" applyAlignment="1">
      <alignment horizontal="left" wrapText="1"/>
    </xf>
    <xf numFmtId="0" fontId="0" fillId="0" borderId="0" xfId="0" applyAlignment="1">
      <alignment horizontal="left"/>
    </xf>
    <xf numFmtId="0" fontId="1" fillId="0" borderId="10" xfId="0" applyFont="1" applyBorder="1" applyAlignment="1">
      <alignment vertical="center" wrapText="1"/>
    </xf>
    <xf numFmtId="0" fontId="0" fillId="0" borderId="0" xfId="0" applyAlignment="1">
      <alignment vertical="center" wrapText="1"/>
    </xf>
    <xf numFmtId="0" fontId="0" fillId="0" borderId="11" xfId="0" applyBorder="1" applyAlignment="1">
      <alignment wrapText="1"/>
    </xf>
    <xf numFmtId="0" fontId="11" fillId="0" borderId="13" xfId="0" applyFont="1" applyBorder="1" applyAlignment="1">
      <alignment vertical="center" wrapText="1"/>
    </xf>
    <xf numFmtId="0" fontId="11" fillId="0" borderId="6" xfId="0" applyFont="1" applyBorder="1" applyAlignment="1">
      <alignment vertical="center" wrapText="1"/>
    </xf>
    <xf numFmtId="0" fontId="11" fillId="0" borderId="14" xfId="0" applyFont="1" applyBorder="1"/>
    <xf numFmtId="0" fontId="7" fillId="0" borderId="0" xfId="0" applyFont="1" applyAlignment="1">
      <alignment horizontal="center"/>
    </xf>
    <xf numFmtId="0" fontId="0" fillId="0" borderId="0" xfId="0" applyAlignment="1">
      <alignment wrapText="1"/>
    </xf>
    <xf numFmtId="0" fontId="2" fillId="0" borderId="0" xfId="0" applyFont="1" applyAlignment="1">
      <alignment horizontal="right"/>
    </xf>
    <xf numFmtId="0" fontId="0" fillId="0" borderId="0" xfId="0" applyAlignment="1">
      <alignment horizontal="right"/>
    </xf>
    <xf numFmtId="0" fontId="0" fillId="0" borderId="11" xfId="0" applyBorder="1" applyAlignment="1">
      <alignment horizontal="right"/>
    </xf>
    <xf numFmtId="0" fontId="4" fillId="0" borderId="10" xfId="0" applyFont="1" applyBorder="1" applyAlignment="1">
      <alignment vertical="center" wrapText="1"/>
    </xf>
    <xf numFmtId="0" fontId="4" fillId="0" borderId="0" xfId="0" applyFont="1" applyAlignment="1">
      <alignment vertical="center" wrapText="1"/>
    </xf>
    <xf numFmtId="0" fontId="4" fillId="0" borderId="11" xfId="0" applyFont="1" applyBorder="1" applyAlignment="1">
      <alignment wrapText="1"/>
    </xf>
    <xf numFmtId="0" fontId="4" fillId="0" borderId="15" xfId="0" applyFont="1" applyBorder="1" applyAlignment="1">
      <alignment horizontal="left"/>
    </xf>
    <xf numFmtId="0" fontId="0" fillId="0" borderId="16" xfId="0" applyBorder="1"/>
    <xf numFmtId="0" fontId="0" fillId="0" borderId="17" xfId="0" applyBorder="1"/>
    <xf numFmtId="167" fontId="1" fillId="0" borderId="0" xfId="1" applyNumberFormat="1" applyAlignment="1">
      <alignment horizontal="left"/>
    </xf>
    <xf numFmtId="0" fontId="1" fillId="0" borderId="2" xfId="0" applyFont="1" applyBorder="1" applyAlignment="1">
      <alignment vertical="center" wrapText="1"/>
    </xf>
    <xf numFmtId="0" fontId="0" fillId="0" borderId="12" xfId="0" applyBorder="1" applyAlignment="1">
      <alignment vertical="center" wrapText="1"/>
    </xf>
    <xf numFmtId="0" fontId="0" fillId="0" borderId="4" xfId="0" applyBorder="1" applyAlignment="1">
      <alignment wrapText="1"/>
    </xf>
    <xf numFmtId="0" fontId="4" fillId="0" borderId="11" xfId="0" applyFont="1" applyBorder="1" applyAlignment="1">
      <alignment vertical="center" wrapText="1"/>
    </xf>
    <xf numFmtId="0" fontId="4" fillId="2" borderId="1" xfId="0" applyFont="1" applyFill="1" applyBorder="1"/>
    <xf numFmtId="0" fontId="4" fillId="0" borderId="1" xfId="0" applyFont="1" applyBorder="1"/>
    <xf numFmtId="0" fontId="12" fillId="0" borderId="20" xfId="0" applyFont="1" applyBorder="1" applyAlignment="1" applyProtection="1">
      <alignment vertical="center" wrapText="1"/>
      <protection hidden="1"/>
    </xf>
    <xf numFmtId="0" fontId="4" fillId="0" borderId="21" xfId="0" applyFont="1" applyBorder="1" applyAlignment="1">
      <alignment vertical="center" wrapText="1"/>
    </xf>
    <xf numFmtId="0" fontId="4" fillId="0" borderId="22" xfId="0" applyFont="1" applyBorder="1" applyAlignment="1">
      <alignment vertical="center" wrapText="1"/>
    </xf>
    <xf numFmtId="0" fontId="6" fillId="4" borderId="34" xfId="0" applyFont="1" applyFill="1" applyBorder="1" applyAlignment="1" applyProtection="1">
      <alignment horizontal="left" vertical="center" wrapText="1"/>
      <protection hidden="1"/>
    </xf>
    <xf numFmtId="0" fontId="6" fillId="4" borderId="35" xfId="0" applyFont="1" applyFill="1" applyBorder="1" applyAlignment="1" applyProtection="1">
      <alignment horizontal="left" vertical="center" wrapText="1"/>
      <protection hidden="1"/>
    </xf>
    <xf numFmtId="0" fontId="6" fillId="4" borderId="36" xfId="0" applyFont="1" applyFill="1" applyBorder="1" applyAlignment="1" applyProtection="1">
      <alignment horizontal="left" vertical="center" wrapText="1"/>
      <protection hidden="1"/>
    </xf>
    <xf numFmtId="0" fontId="6" fillId="4" borderId="26" xfId="0" applyFont="1" applyFill="1" applyBorder="1" applyAlignment="1" applyProtection="1">
      <alignment horizontal="left" vertical="center" wrapText="1"/>
      <protection hidden="1"/>
    </xf>
    <xf numFmtId="0" fontId="6" fillId="4" borderId="0" xfId="0" applyFont="1" applyFill="1" applyAlignment="1" applyProtection="1">
      <alignment horizontal="left" vertical="center" wrapText="1"/>
      <protection hidden="1"/>
    </xf>
    <xf numFmtId="0" fontId="6" fillId="4" borderId="27" xfId="0" applyFont="1" applyFill="1" applyBorder="1" applyAlignment="1" applyProtection="1">
      <alignment horizontal="left" vertical="center" wrapText="1"/>
      <protection hidden="1"/>
    </xf>
    <xf numFmtId="0" fontId="6" fillId="4" borderId="28" xfId="0" applyFont="1" applyFill="1" applyBorder="1" applyAlignment="1" applyProtection="1">
      <alignment horizontal="left" vertical="center" wrapText="1"/>
      <protection hidden="1"/>
    </xf>
    <xf numFmtId="0" fontId="6" fillId="4" borderId="29" xfId="0" applyFont="1" applyFill="1" applyBorder="1" applyAlignment="1" applyProtection="1">
      <alignment horizontal="left" vertical="center" wrapText="1"/>
      <protection hidden="1"/>
    </xf>
    <xf numFmtId="0" fontId="6" fillId="4" borderId="30" xfId="0" applyFont="1" applyFill="1" applyBorder="1" applyAlignment="1" applyProtection="1">
      <alignment horizontal="left" vertical="center" wrapText="1"/>
      <protection hidden="1"/>
    </xf>
    <xf numFmtId="0" fontId="17" fillId="4" borderId="31" xfId="0" applyFont="1" applyFill="1" applyBorder="1" applyAlignment="1" applyProtection="1">
      <alignment horizontal="center" vertical="center"/>
      <protection hidden="1"/>
    </xf>
    <xf numFmtId="0" fontId="17" fillId="4" borderId="32" xfId="0" applyFont="1" applyFill="1" applyBorder="1" applyAlignment="1" applyProtection="1">
      <alignment horizontal="center" vertical="center"/>
      <protection hidden="1"/>
    </xf>
    <xf numFmtId="0" fontId="17" fillId="4" borderId="33" xfId="0" applyFont="1" applyFill="1" applyBorder="1" applyAlignment="1" applyProtection="1">
      <alignment horizontal="center" vertical="center"/>
      <protection hidden="1"/>
    </xf>
  </cellXfs>
  <cellStyles count="2">
    <cellStyle name="Normal" xfId="0" builtinId="0"/>
    <cellStyle name="Normal 2" xfId="1" xr:uid="{00000000-0005-0000-0000-000001000000}"/>
  </cellStyles>
  <dxfs count="3">
    <dxf>
      <numFmt numFmtId="1" formatCode="0"/>
    </dxf>
    <dxf>
      <font>
        <color rgb="FF9C0006"/>
      </font>
      <fill>
        <patternFill>
          <bgColor rgb="FFFFC7CE"/>
        </patternFill>
      </fill>
    </dxf>
    <dxf>
      <font>
        <color theme="0"/>
      </font>
      <border>
        <left/>
        <right/>
        <bottom/>
        <vertical/>
        <horizontal/>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1</xdr:row>
          <xdr:rowOff>19050</xdr:rowOff>
        </xdr:from>
        <xdr:to>
          <xdr:col>3</xdr:col>
          <xdr:colOff>542925</xdr:colOff>
          <xdr:row>6</xdr:row>
          <xdr:rowOff>152400</xdr:rowOff>
        </xdr:to>
        <xdr:sp macro="" textlink="">
          <xdr:nvSpPr>
            <xdr:cNvPr id="1026" name="Object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xdr:col>
      <xdr:colOff>0</xdr:colOff>
      <xdr:row>1</xdr:row>
      <xdr:rowOff>19050</xdr:rowOff>
    </xdr:from>
    <xdr:to>
      <xdr:col>3</xdr:col>
      <xdr:colOff>675950</xdr:colOff>
      <xdr:row>7</xdr:row>
      <xdr:rowOff>9395</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180975" y="180975"/>
          <a:ext cx="2600000" cy="103809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srz202\Local%20Settings\Temporary%20Internet%20Files\Content.Outlook\6L4976QH\annual_leave_calculator_jan201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nual Leave calculator"/>
      <sheetName val="Sheet1"/>
    </sheetNames>
    <sheetDataSet>
      <sheetData sheetId="0"/>
      <sheetData sheetId="1">
        <row r="3">
          <cell r="A3" t="str">
            <v>Grades A - D</v>
          </cell>
        </row>
        <row r="4">
          <cell r="A4" t="str">
            <v>Grades E+</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P75"/>
  <sheetViews>
    <sheetView showGridLines="0" showRowColHeaders="0" tabSelected="1" zoomScaleNormal="100" zoomScaleSheetLayoutView="100" workbookViewId="0">
      <selection activeCell="G17" sqref="G17"/>
    </sheetView>
  </sheetViews>
  <sheetFormatPr defaultRowHeight="12.75" x14ac:dyDescent="0.2"/>
  <cols>
    <col min="1" max="1" width="2.7109375" style="6" customWidth="1"/>
    <col min="2" max="2" width="17.140625" style="6" customWidth="1"/>
    <col min="3" max="6" width="11.7109375" style="6" customWidth="1"/>
    <col min="7" max="7" width="15" style="6" customWidth="1"/>
    <col min="8" max="8" width="14.28515625" style="6" customWidth="1"/>
    <col min="9" max="9" width="16.5703125" style="6" customWidth="1"/>
    <col min="10" max="13" width="14.28515625" style="6" customWidth="1"/>
    <col min="14" max="14" width="2.7109375" style="6" customWidth="1"/>
    <col min="15" max="16384" width="9.140625" style="6"/>
  </cols>
  <sheetData>
    <row r="3" spans="2:15" ht="15.75" customHeight="1" x14ac:dyDescent="0.25">
      <c r="F3" s="113" t="s">
        <v>9</v>
      </c>
      <c r="G3" s="114"/>
      <c r="H3" s="114"/>
      <c r="I3" s="114"/>
      <c r="J3" s="104" t="str">
        <f>IF(H13&lt;&gt;"days","","Please be aware that the University is moving to record all annual leave in hours on the iTrent system. The leave entitlement calculation in days below is provided for comparative purposes only.")</f>
        <v/>
      </c>
      <c r="K3" s="104"/>
      <c r="L3" s="104"/>
      <c r="M3" s="104"/>
    </row>
    <row r="4" spans="2:15" ht="15.75" x14ac:dyDescent="0.25">
      <c r="F4" s="113">
        <f>'Data Lists'!H10</f>
        <v>2025</v>
      </c>
      <c r="G4" s="114"/>
      <c r="H4" s="114"/>
      <c r="I4" s="114"/>
      <c r="J4" s="104"/>
      <c r="K4" s="104"/>
      <c r="L4" s="104"/>
      <c r="M4" s="104"/>
    </row>
    <row r="5" spans="2:15" x14ac:dyDescent="0.2">
      <c r="J5" s="104"/>
      <c r="K5" s="104"/>
      <c r="L5" s="104"/>
      <c r="M5" s="104"/>
    </row>
    <row r="6" spans="2:15" x14ac:dyDescent="0.2">
      <c r="H6"/>
      <c r="I6"/>
      <c r="J6" s="104"/>
      <c r="K6" s="104"/>
      <c r="L6" s="104"/>
      <c r="M6" s="104"/>
    </row>
    <row r="7" spans="2:15" x14ac:dyDescent="0.2">
      <c r="G7" s="121"/>
      <c r="H7" s="116"/>
      <c r="I7" s="116"/>
      <c r="J7" s="116"/>
    </row>
    <row r="8" spans="2:15" ht="15" customHeight="1" x14ac:dyDescent="0.2">
      <c r="B8" s="119" t="s">
        <v>12</v>
      </c>
      <c r="C8" s="116"/>
      <c r="D8" s="116"/>
      <c r="E8" s="116"/>
      <c r="F8" s="120"/>
      <c r="G8" s="63"/>
      <c r="H8"/>
      <c r="I8"/>
      <c r="J8"/>
    </row>
    <row r="9" spans="2:15" ht="15" customHeight="1" x14ac:dyDescent="0.2">
      <c r="B9" s="7"/>
      <c r="D9" s="7"/>
      <c r="H9" s="7"/>
      <c r="I9" s="123"/>
      <c r="J9" s="123"/>
      <c r="K9" s="7"/>
    </row>
    <row r="10" spans="2:15" s="22" customFormat="1" ht="24" customHeight="1" x14ac:dyDescent="0.2">
      <c r="B10" s="105" t="str">
        <f>"The holiday entitlement for full time staff employed for the whole calendar year in "&amp;F4&amp;" is as follows:"</f>
        <v>The holiday entitlement for full time staff employed for the whole calendar year in 2025 is as follows:</v>
      </c>
      <c r="C10" s="105"/>
      <c r="D10" s="105"/>
      <c r="E10" s="105"/>
      <c r="F10" s="105"/>
      <c r="G10" s="125" t="s">
        <v>63</v>
      </c>
      <c r="H10" s="126"/>
      <c r="I10" s="127"/>
      <c r="J10" s="99"/>
    </row>
    <row r="11" spans="2:15" x14ac:dyDescent="0.2">
      <c r="B11" s="7"/>
      <c r="D11" s="7"/>
      <c r="G11" s="128" t="str">
        <f>IF(ISBLANK($G$8),"",IF($G$8="Grades A - D",'Data Lists'!E4 &amp; "days/" &amp; 'Data Lists'!E4*7.3 &amp; "hrs",'Data Lists'!E5 &amp; "days/" &amp; 'Data Lists'!E5*7.3 &amp; "hrs"))</f>
        <v/>
      </c>
      <c r="H11" s="129"/>
      <c r="I11" s="130"/>
      <c r="J11" s="59"/>
      <c r="K11" s="9"/>
    </row>
    <row r="12" spans="2:15" x14ac:dyDescent="0.2">
      <c r="B12" s="10"/>
      <c r="C12" s="10"/>
      <c r="D12" s="10"/>
      <c r="I12" s="123"/>
      <c r="J12" s="123"/>
    </row>
    <row r="13" spans="2:15" ht="12.75" customHeight="1" x14ac:dyDescent="0.2">
      <c r="B13" s="121" t="s">
        <v>67</v>
      </c>
      <c r="C13" s="121"/>
      <c r="D13" s="121"/>
      <c r="E13" s="121"/>
      <c r="F13" s="122"/>
      <c r="G13" s="63"/>
      <c r="H13" s="63" t="s">
        <v>11</v>
      </c>
      <c r="I13" s="117"/>
      <c r="J13" s="118"/>
      <c r="K13" s="118"/>
      <c r="L13" s="118"/>
      <c r="M13" s="118"/>
      <c r="N13" s="15"/>
      <c r="O13" s="11"/>
    </row>
    <row r="14" spans="2:15" s="60" customFormat="1" ht="14.25" x14ac:dyDescent="0.2">
      <c r="G14" s="124" t="str">
        <f>IF(H13&lt;&gt;"hours",IF(H13&lt;&gt;"days","","(" &amp; G13*7.3 &amp; "hrs)"),IF(G13="","Hours as a decimal*","(" &amp; TRUNC(G13) &amp; "hrs" &amp; IF(TRUNC(G13)=G13,""," " &amp; "&amp; " &amp; ROUND((G13-TRUNC(G13))*60,0) &amp; "mins") &amp; ")"))</f>
        <v>Hours as a decimal*</v>
      </c>
      <c r="H14" s="124"/>
      <c r="I14" s="61">
        <v>3</v>
      </c>
      <c r="J14" s="61">
        <v>4</v>
      </c>
      <c r="K14" s="61">
        <v>5</v>
      </c>
      <c r="L14" s="61">
        <v>6</v>
      </c>
      <c r="M14" s="61">
        <v>7</v>
      </c>
      <c r="N14" s="62"/>
    </row>
    <row r="15" spans="2:15" s="60" customFormat="1" ht="14.25" x14ac:dyDescent="0.2">
      <c r="G15" s="61">
        <v>1</v>
      </c>
      <c r="H15" s="61">
        <v>2</v>
      </c>
      <c r="I15" s="61">
        <v>3</v>
      </c>
      <c r="J15" s="61">
        <v>4</v>
      </c>
      <c r="K15" s="61">
        <v>5</v>
      </c>
      <c r="L15" s="61">
        <v>6</v>
      </c>
      <c r="M15" s="61">
        <v>7</v>
      </c>
      <c r="N15" s="62"/>
    </row>
    <row r="16" spans="2:15" x14ac:dyDescent="0.2">
      <c r="B16" s="121" t="str">
        <f>IF(ISBLANK(H13),"",VLOOKUP(H13,'Data Lists'!A7:E8,2))</f>
        <v>Insert the hours you work, under each day</v>
      </c>
      <c r="C16" s="121"/>
      <c r="D16" s="121"/>
      <c r="E16" s="121"/>
      <c r="F16" s="122"/>
      <c r="G16" s="8" t="s">
        <v>17</v>
      </c>
      <c r="H16" s="8" t="s">
        <v>18</v>
      </c>
      <c r="I16" s="8" t="s">
        <v>19</v>
      </c>
      <c r="J16" s="8" t="s">
        <v>20</v>
      </c>
      <c r="K16" s="8" t="s">
        <v>21</v>
      </c>
      <c r="L16" s="8" t="s">
        <v>22</v>
      </c>
      <c r="M16" s="8" t="s">
        <v>23</v>
      </c>
    </row>
    <row r="17" spans="2:13" x14ac:dyDescent="0.2">
      <c r="G17" s="64"/>
      <c r="H17" s="64"/>
      <c r="I17" s="64"/>
      <c r="J17" s="64"/>
      <c r="K17" s="64"/>
      <c r="L17" s="65"/>
      <c r="M17" s="66"/>
    </row>
    <row r="18" spans="2:13" x14ac:dyDescent="0.2">
      <c r="G18" s="59" t="str">
        <f>IF($H$13&lt;&gt;"hours",IF($H$13&lt;&gt;"days","",IF(G17="","","(7.3hrs)")),IF(G17="","Hours as a decimal","(" &amp; TRUNC(G17) &amp; "hrs" &amp; IF(TRUNC(G17)=G17,""," " &amp; "&amp; " &amp; (G17-TRUNC(G17))*60 &amp; "mins") &amp; ")"))</f>
        <v>Hours as a decimal</v>
      </c>
      <c r="H18" s="59" t="str">
        <f t="shared" ref="H18:M18" si="0">IF($H$13&lt;&gt;"hours",IF($H$13&lt;&gt;"days","",IF(H17="","","(7.3hrs)")),IF(H17="","Hours as a decimal","(" &amp; TRUNC(H17) &amp; "hrs" &amp; IF(TRUNC(H17)=H17,""," " &amp; "&amp; " &amp; (H17-TRUNC(H17))*60 &amp; "mins") &amp; ")"))</f>
        <v>Hours as a decimal</v>
      </c>
      <c r="I18" s="59" t="str">
        <f t="shared" si="0"/>
        <v>Hours as a decimal</v>
      </c>
      <c r="J18" s="59" t="str">
        <f t="shared" si="0"/>
        <v>Hours as a decimal</v>
      </c>
      <c r="K18" s="59" t="str">
        <f t="shared" si="0"/>
        <v>Hours as a decimal</v>
      </c>
      <c r="L18" s="59" t="str">
        <f t="shared" si="0"/>
        <v>Hours as a decimal</v>
      </c>
      <c r="M18" s="59" t="str">
        <f t="shared" si="0"/>
        <v>Hours as a decimal</v>
      </c>
    </row>
    <row r="19" spans="2:13" x14ac:dyDescent="0.2">
      <c r="G19" s="18"/>
      <c r="H19" s="18"/>
      <c r="I19" s="18"/>
      <c r="J19" s="18"/>
      <c r="K19" s="18"/>
      <c r="L19" s="18"/>
      <c r="M19" s="18"/>
    </row>
    <row r="20" spans="2:13" x14ac:dyDescent="0.2">
      <c r="B20" s="121" t="s">
        <v>33</v>
      </c>
      <c r="C20" s="121"/>
      <c r="D20" s="121"/>
      <c r="E20" s="121"/>
      <c r="F20" s="121"/>
      <c r="G20" s="102">
        <f>MAX(DATE($F$4,"1","1"),H20+1,1)</f>
        <v>45658</v>
      </c>
      <c r="H20" s="40"/>
      <c r="I20" s="115" t="str">
        <f>"If you started before 1st January "&amp;F4&amp;", please leave this blank"</f>
        <v>If you started before 1st January 2025, please leave this blank</v>
      </c>
      <c r="J20" s="116"/>
      <c r="K20" s="116"/>
      <c r="L20" s="116"/>
      <c r="M20" s="116"/>
    </row>
    <row r="21" spans="2:13" x14ac:dyDescent="0.2">
      <c r="B21" s="121" t="str">
        <f>"If you are leaving in "&amp;F4&amp;", please insert last date of employment:"</f>
        <v>If you are leaving in 2025, please insert last date of employment:</v>
      </c>
      <c r="C21" s="121"/>
      <c r="D21" s="121"/>
      <c r="E21" s="121"/>
      <c r="F21" s="121"/>
      <c r="G21" s="122"/>
      <c r="H21" s="40"/>
      <c r="I21" s="115" t="str">
        <f>"If you are not leaving during "&amp;F4&amp;", please leave this blank"</f>
        <v>If you are not leaving during 2025, please leave this blank</v>
      </c>
      <c r="J21" s="116"/>
      <c r="K21" s="116"/>
      <c r="L21" s="116"/>
      <c r="M21" s="116"/>
    </row>
    <row r="22" spans="2:13" ht="13.5" thickBot="1" x14ac:dyDescent="0.25"/>
    <row r="23" spans="2:13" x14ac:dyDescent="0.2">
      <c r="B23" s="111" t="s">
        <v>32</v>
      </c>
      <c r="C23" s="112"/>
      <c r="D23" s="112"/>
      <c r="E23" s="112"/>
      <c r="F23" s="112"/>
      <c r="G23" s="107" t="str">
        <f>IF(ISBLANK(G8),"",IF(H13="hours",'Data Lists'!D25,'Data Lists'!D24 &amp; IF(H13&lt;&gt;"days",""," days (" &amp; 'Data Lists'!D24*7.3 &amp; "hrs)") ))</f>
        <v/>
      </c>
      <c r="H23" s="107"/>
      <c r="I23" s="69" t="str">
        <f>IF(H13&lt;&gt;"hours","",H13) &amp; " inclusive of bank holidays and closure days"</f>
        <v>hours inclusive of bank holidays and closure days</v>
      </c>
      <c r="J23" s="69"/>
      <c r="K23" s="69"/>
      <c r="L23" s="69"/>
      <c r="M23" s="70"/>
    </row>
    <row r="24" spans="2:13" x14ac:dyDescent="0.2">
      <c r="B24" s="23"/>
      <c r="C24" s="24"/>
      <c r="D24" s="24"/>
      <c r="E24" s="25"/>
      <c r="F24" s="26"/>
      <c r="G24" s="25"/>
      <c r="H24" s="27"/>
      <c r="I24" s="28"/>
      <c r="J24" s="29"/>
      <c r="K24" s="24"/>
      <c r="L24" s="24"/>
      <c r="M24" s="30"/>
    </row>
    <row r="25" spans="2:13" x14ac:dyDescent="0.2">
      <c r="B25" s="108" t="s">
        <v>64</v>
      </c>
      <c r="C25" s="109"/>
      <c r="D25" s="109"/>
      <c r="E25" s="109"/>
      <c r="F25" s="109"/>
      <c r="G25" s="109"/>
      <c r="H25" s="109"/>
      <c r="I25" s="109"/>
      <c r="J25" s="109"/>
      <c r="K25" s="110" t="str">
        <f>IF(ISBLANK(G8),"",('Data Lists'!D24-G45) &amp; IF(H13&lt;&gt;"days",""," days (" &amp; ('Data Lists'!D24-G45)*7.3 &amp; "hrs)"))</f>
        <v/>
      </c>
      <c r="L25" s="110"/>
      <c r="M25" s="30" t="str">
        <f>IF(H13&lt;&gt;"hours","",H13)</f>
        <v>hours</v>
      </c>
    </row>
    <row r="26" spans="2:13" ht="13.5" thickBot="1" x14ac:dyDescent="0.25">
      <c r="B26" s="148" t="s">
        <v>44</v>
      </c>
      <c r="C26" s="149"/>
      <c r="D26" s="149"/>
      <c r="E26" s="149"/>
      <c r="F26" s="149"/>
      <c r="G26" s="149"/>
      <c r="H26" s="149"/>
      <c r="I26" s="149"/>
      <c r="J26" s="149"/>
      <c r="K26" s="149"/>
      <c r="L26" s="149"/>
      <c r="M26" s="150"/>
    </row>
    <row r="28" spans="2:13" x14ac:dyDescent="0.2">
      <c r="B28" s="10" t="str">
        <f>"Bank Holidays and University Closure in "&amp;F4&amp;":"</f>
        <v>Bank Holidays and University Closure in 2025:</v>
      </c>
      <c r="C28" s="10"/>
      <c r="D28" s="10"/>
      <c r="E28" s="7"/>
      <c r="F28" s="7"/>
      <c r="G28" s="7"/>
      <c r="H28" s="7"/>
      <c r="I28" s="7"/>
    </row>
    <row r="29" spans="2:13" x14ac:dyDescent="0.2">
      <c r="B29" s="31"/>
      <c r="C29" s="10"/>
      <c r="D29" s="10"/>
      <c r="E29" s="7"/>
      <c r="F29" s="7"/>
      <c r="G29" s="7"/>
      <c r="H29" s="7"/>
      <c r="I29" s="7"/>
    </row>
    <row r="30" spans="2:13" x14ac:dyDescent="0.2">
      <c r="B30" s="132" t="s">
        <v>3</v>
      </c>
      <c r="C30" s="133"/>
      <c r="D30" s="32" t="s">
        <v>4</v>
      </c>
      <c r="E30" s="32" t="s">
        <v>6</v>
      </c>
      <c r="G30" s="33" t="str">
        <f>"Deductions" &amp; IF(H13&lt;&gt;"days",""," (days)")</f>
        <v>Deductions</v>
      </c>
      <c r="J30" s="140" t="s">
        <v>68</v>
      </c>
      <c r="K30" s="140"/>
      <c r="L30" s="140"/>
    </row>
    <row r="31" spans="2:13" x14ac:dyDescent="0.2">
      <c r="B31" s="131">
        <f>'Data Lists'!B$15</f>
        <v>45658</v>
      </c>
      <c r="C31" s="131"/>
      <c r="D31" s="12">
        <f t="shared" ref="D31:D42" si="1">B31</f>
        <v>45658</v>
      </c>
      <c r="E31" s="46" t="str">
        <f>'Data Lists'!B14</f>
        <v>Bank Holiday</v>
      </c>
      <c r="F31" s="13"/>
      <c r="G31" s="21">
        <f>'Data Lists'!B$21</f>
        <v>0</v>
      </c>
      <c r="H31" s="6" t="str">
        <f>IF(B31&gt;'Data Lists'!$C$11,"After end date",(IF(B31&lt;'Data Lists'!$B$11,"Before start date","")))</f>
        <v/>
      </c>
      <c r="J31" s="105" t="s">
        <v>54</v>
      </c>
      <c r="K31" s="105"/>
      <c r="L31" s="105"/>
      <c r="M31" s="105"/>
    </row>
    <row r="32" spans="2:13" x14ac:dyDescent="0.2">
      <c r="B32" s="131">
        <f>'Data Lists'!C$15</f>
        <v>45765</v>
      </c>
      <c r="C32" s="131"/>
      <c r="D32" s="12">
        <f t="shared" si="1"/>
        <v>45765</v>
      </c>
      <c r="E32" s="46" t="str">
        <f>'Data Lists'!C14</f>
        <v>Bank Holiday</v>
      </c>
      <c r="F32" s="13"/>
      <c r="G32" s="21">
        <f>'Data Lists'!C$21</f>
        <v>0</v>
      </c>
      <c r="H32" s="6" t="str">
        <f>IF(B32&gt;'Data Lists'!$C$11,"After end date",(IF(B32&lt;'Data Lists'!$B$11,"Before start date","")))</f>
        <v/>
      </c>
      <c r="J32" s="106"/>
      <c r="K32" s="106"/>
      <c r="L32" s="106"/>
      <c r="M32" s="106"/>
    </row>
    <row r="33" spans="2:13" ht="13.5" thickBot="1" x14ac:dyDescent="0.25">
      <c r="B33" s="131">
        <f>'Data Lists'!D$15</f>
        <v>45768</v>
      </c>
      <c r="C33" s="131"/>
      <c r="D33" s="12">
        <f t="shared" si="1"/>
        <v>45768</v>
      </c>
      <c r="E33" s="46" t="str">
        <f>'Data Lists'!D14</f>
        <v>Bank Holiday</v>
      </c>
      <c r="F33" s="13"/>
      <c r="G33" s="21">
        <f>'Data Lists'!D$21</f>
        <v>0</v>
      </c>
      <c r="H33" s="6" t="str">
        <f>IF(B33&gt;'Data Lists'!$C$11,"After end date",(IF(B33&lt;'Data Lists'!$B$11,"Before start date","")))</f>
        <v/>
      </c>
      <c r="I33" s="84"/>
      <c r="J33" s="71" t="s">
        <v>50</v>
      </c>
      <c r="K33" s="71" t="s">
        <v>53</v>
      </c>
      <c r="L33" s="73" t="s">
        <v>51</v>
      </c>
      <c r="M33" s="74" t="s">
        <v>52</v>
      </c>
    </row>
    <row r="34" spans="2:13" ht="13.5" thickTop="1" x14ac:dyDescent="0.2">
      <c r="B34" s="131">
        <f>'Data Lists'!E$15</f>
        <v>45782</v>
      </c>
      <c r="C34" s="131"/>
      <c r="D34" s="12">
        <f t="shared" si="1"/>
        <v>45782</v>
      </c>
      <c r="E34" s="46" t="str">
        <f>'Data Lists'!E14</f>
        <v>Bank Holiday</v>
      </c>
      <c r="F34" s="13"/>
      <c r="G34" s="21">
        <f>'Data Lists'!E$21</f>
        <v>0</v>
      </c>
      <c r="H34" s="6" t="str">
        <f>IF(B34&gt;'Data Lists'!$C$11,"After end date",(IF(B34&lt;'Data Lists'!$B$11,"Before start date","")))</f>
        <v/>
      </c>
      <c r="I34" s="85" t="s">
        <v>55</v>
      </c>
      <c r="J34" s="75"/>
      <c r="K34" s="76" t="str">
        <f>IF(J34="","",J34*7.3)</f>
        <v/>
      </c>
      <c r="L34" s="77" t="str">
        <f>IF(J34="","",TRUNC(J34*7.3))</f>
        <v/>
      </c>
      <c r="M34" s="81" t="str">
        <f>IF(J34="","",ROUND((J34*7.3-TRUNC(J34*7.3))*60,0.01))</f>
        <v/>
      </c>
    </row>
    <row r="35" spans="2:13" x14ac:dyDescent="0.2">
      <c r="B35" s="131">
        <f>'Data Lists'!F$15</f>
        <v>45803</v>
      </c>
      <c r="C35" s="131"/>
      <c r="D35" s="12">
        <f t="shared" si="1"/>
        <v>45803</v>
      </c>
      <c r="E35" s="46" t="str">
        <f>'Data Lists'!F14</f>
        <v>Bank Holiday</v>
      </c>
      <c r="F35" s="13"/>
      <c r="G35" s="21">
        <f>'Data Lists'!F$21</f>
        <v>0</v>
      </c>
      <c r="H35" s="6" t="str">
        <f>IF(B35&gt;'Data Lists'!$C$11,"After end date",(IF(B35&lt;'Data Lists'!$B$11,"Before start date","")))</f>
        <v/>
      </c>
      <c r="I35" s="85" t="s">
        <v>56</v>
      </c>
      <c r="J35" s="72" t="str">
        <f>IF(K35="","",K35/7.3)</f>
        <v/>
      </c>
      <c r="K35" s="78"/>
      <c r="L35" s="79" t="str">
        <f t="shared" ref="L35:L37" si="2">IF(J35="","",TRUNC(J35*7.3))</f>
        <v/>
      </c>
      <c r="M35" s="82" t="str">
        <f>IF(J35="","",ROUND((J35*7.3-TRUNC(J35*7.3))*60,0.01))</f>
        <v/>
      </c>
    </row>
    <row r="36" spans="2:13" x14ac:dyDescent="0.2">
      <c r="B36" s="131">
        <f>'Data Lists'!G$15</f>
        <v>45894</v>
      </c>
      <c r="C36" s="131"/>
      <c r="D36" s="12">
        <f t="shared" si="1"/>
        <v>45894</v>
      </c>
      <c r="E36" s="46" t="str">
        <f>'Data Lists'!G14</f>
        <v>Bank Holiday</v>
      </c>
      <c r="F36" s="13"/>
      <c r="G36" s="21">
        <f>'Data Lists'!G$21</f>
        <v>0</v>
      </c>
      <c r="H36" s="6" t="str">
        <f>IF(B36&gt;'Data Lists'!$C$11,"After end date",(IF(B36&lt;'Data Lists'!$B$11,"Before start date","")))</f>
        <v/>
      </c>
      <c r="I36" s="85" t="s">
        <v>57</v>
      </c>
      <c r="J36" s="72" t="str">
        <f t="shared" ref="J36:J37" si="3">IF(K36="","",K36/7.3)</f>
        <v/>
      </c>
      <c r="K36" s="72" t="str">
        <f>IF(L36&amp;M36="","",L36+(M36/60))</f>
        <v/>
      </c>
      <c r="L36" s="80"/>
      <c r="M36" s="83"/>
    </row>
    <row r="37" spans="2:13" x14ac:dyDescent="0.2">
      <c r="B37" s="131">
        <f>'Data Lists'!H$15</f>
        <v>46016</v>
      </c>
      <c r="C37" s="131"/>
      <c r="D37" s="12">
        <f t="shared" si="1"/>
        <v>46016</v>
      </c>
      <c r="E37" s="46" t="str">
        <f>'Data Lists'!H14</f>
        <v>Bank Holiday</v>
      </c>
      <c r="F37" s="13"/>
      <c r="G37" s="21">
        <f>'Data Lists'!H$21</f>
        <v>0</v>
      </c>
      <c r="H37" s="6" t="str">
        <f>IF(B37&gt;'Data Lists'!$C$11,"After end date",(IF(B37&lt;'Data Lists'!$B$11,"Before start date","")))</f>
        <v/>
      </c>
      <c r="J37" s="6" t="str">
        <f t="shared" si="3"/>
        <v/>
      </c>
      <c r="L37" s="6" t="str">
        <f t="shared" si="2"/>
        <v/>
      </c>
    </row>
    <row r="38" spans="2:13" x14ac:dyDescent="0.2">
      <c r="B38" s="131">
        <f>'Data Lists'!I$15</f>
        <v>46017</v>
      </c>
      <c r="C38" s="131"/>
      <c r="D38" s="12">
        <f t="shared" si="1"/>
        <v>46017</v>
      </c>
      <c r="E38" s="46" t="str">
        <f>'Data Lists'!I14</f>
        <v>Bank Holiday</v>
      </c>
      <c r="F38" s="13"/>
      <c r="G38" s="21">
        <f>'Data Lists'!I$21</f>
        <v>0</v>
      </c>
      <c r="H38" s="6" t="str">
        <f>IF(B38&gt;'Data Lists'!$C$11,"After end date",(IF(B38&lt;'Data Lists'!$B$11,"Before start date","")))</f>
        <v/>
      </c>
    </row>
    <row r="39" spans="2:13" x14ac:dyDescent="0.2">
      <c r="B39" s="131">
        <f>'Data Lists'!J$15</f>
        <v>46018</v>
      </c>
      <c r="C39" s="131"/>
      <c r="D39" s="12">
        <f t="shared" si="1"/>
        <v>46018</v>
      </c>
      <c r="E39" s="46" t="str">
        <f>'Data Lists'!J14</f>
        <v>University Closure</v>
      </c>
      <c r="F39" s="13"/>
      <c r="G39" s="21">
        <f>'Data Lists'!J$21</f>
        <v>0</v>
      </c>
      <c r="H39" s="6" t="str">
        <f>IF(B39&gt;'Data Lists'!$C$11,"After end date",(IF(B39&lt;'Data Lists'!$B$11,"Before start date","")))</f>
        <v/>
      </c>
    </row>
    <row r="40" spans="2:13" x14ac:dyDescent="0.2">
      <c r="B40" s="131">
        <f>'Data Lists'!K$15</f>
        <v>46019</v>
      </c>
      <c r="C40" s="131"/>
      <c r="D40" s="12">
        <f t="shared" si="1"/>
        <v>46019</v>
      </c>
      <c r="E40" s="46" t="str">
        <f>'Data Lists'!K14</f>
        <v>University Closure</v>
      </c>
      <c r="F40" s="13"/>
      <c r="G40" s="21">
        <f>'Data Lists'!K$21</f>
        <v>0</v>
      </c>
      <c r="H40" s="6" t="str">
        <f>IF(B40&gt;'Data Lists'!$C$11,"After end date",(IF(B40&lt;'Data Lists'!$B$11,"Before start date","")))</f>
        <v/>
      </c>
    </row>
    <row r="41" spans="2:13" x14ac:dyDescent="0.2">
      <c r="B41" s="131">
        <f>'Data Lists'!L$15</f>
        <v>46020</v>
      </c>
      <c r="C41" s="131"/>
      <c r="D41" s="12">
        <f t="shared" si="1"/>
        <v>46020</v>
      </c>
      <c r="E41" s="46" t="str">
        <f>'Data Lists'!L14</f>
        <v>University Closure</v>
      </c>
      <c r="F41" s="13"/>
      <c r="G41" s="21">
        <f>'Data Lists'!L$21</f>
        <v>0</v>
      </c>
      <c r="H41" s="6" t="str">
        <f>IF(B41&gt;'Data Lists'!$C$11,"After end date",(IF(B41&lt;'Data Lists'!$B$11,"Before start date","")))</f>
        <v/>
      </c>
    </row>
    <row r="42" spans="2:13" x14ac:dyDescent="0.2">
      <c r="B42" s="131">
        <f>'Data Lists'!M$15</f>
        <v>46021</v>
      </c>
      <c r="C42" s="131"/>
      <c r="D42" s="12">
        <f t="shared" si="1"/>
        <v>46021</v>
      </c>
      <c r="E42" s="46" t="str">
        <f>'Data Lists'!M14</f>
        <v>University Closure</v>
      </c>
      <c r="F42" s="13"/>
      <c r="G42" s="21">
        <f>'Data Lists'!M$21</f>
        <v>0</v>
      </c>
      <c r="H42" s="6" t="str">
        <f>IF(B42&gt;'Data Lists'!$C$11,"After end date",(IF(B42&lt;'Data Lists'!$B$11,"Before start date","")))</f>
        <v/>
      </c>
    </row>
    <row r="43" spans="2:13" x14ac:dyDescent="0.2">
      <c r="B43" s="131">
        <f>'Data Lists'!N$15</f>
        <v>46022</v>
      </c>
      <c r="C43" s="131"/>
      <c r="D43" s="12">
        <f>B43</f>
        <v>46022</v>
      </c>
      <c r="E43" s="46" t="str">
        <f>'Data Lists'!N14</f>
        <v>University Closure</v>
      </c>
      <c r="F43" s="13"/>
      <c r="G43" s="21">
        <f>'Data Lists'!N$21</f>
        <v>0</v>
      </c>
    </row>
    <row r="44" spans="2:13" x14ac:dyDescent="0.2">
      <c r="B44" s="100"/>
      <c r="C44" s="100"/>
      <c r="D44" s="12"/>
      <c r="E44" s="101"/>
      <c r="F44" s="13"/>
      <c r="G44" s="98"/>
    </row>
    <row r="45" spans="2:13" x14ac:dyDescent="0.2">
      <c r="B45" s="142" t="s">
        <v>65</v>
      </c>
      <c r="C45" s="143"/>
      <c r="D45" s="143"/>
      <c r="E45" s="143"/>
      <c r="F45" s="144"/>
      <c r="G45" s="34">
        <f>SUM(G31:G43)</f>
        <v>0</v>
      </c>
      <c r="H45" s="35" t="str">
        <f>IF(ISBLANK(H13),"",IF(H13&lt;&gt;"days",H13,H13&amp;" (" &amp; G45*7.3 &amp; "hrs)"))</f>
        <v>hours</v>
      </c>
    </row>
    <row r="46" spans="2:13" x14ac:dyDescent="0.2">
      <c r="F46" s="14"/>
      <c r="H46" s="7"/>
    </row>
    <row r="47" spans="2:13" x14ac:dyDescent="0.2">
      <c r="B47" s="37"/>
      <c r="C47" s="45"/>
      <c r="D47" s="45"/>
      <c r="E47" s="45"/>
      <c r="F47" s="45"/>
      <c r="G47" s="45"/>
      <c r="H47" s="45"/>
      <c r="I47" s="45"/>
      <c r="J47" s="45"/>
      <c r="K47" s="45"/>
      <c r="L47" s="45"/>
      <c r="M47" s="45"/>
    </row>
    <row r="48" spans="2:13" x14ac:dyDescent="0.2">
      <c r="B48" s="137" t="s">
        <v>38</v>
      </c>
      <c r="C48" s="138"/>
      <c r="D48" s="138"/>
      <c r="E48" s="138"/>
      <c r="F48" s="138"/>
      <c r="G48" s="138"/>
      <c r="H48" s="138"/>
      <c r="I48" s="138"/>
      <c r="J48" s="138"/>
      <c r="K48" s="138"/>
      <c r="L48" s="138"/>
      <c r="M48" s="139"/>
    </row>
    <row r="49" spans="2:13" x14ac:dyDescent="0.2">
      <c r="B49" s="41"/>
      <c r="C49" s="42"/>
      <c r="D49" s="42"/>
      <c r="E49" s="42"/>
      <c r="F49" s="42"/>
      <c r="G49" s="42"/>
      <c r="H49" s="42"/>
      <c r="I49" s="42"/>
      <c r="J49" s="42"/>
      <c r="K49" s="42"/>
      <c r="L49" s="42"/>
      <c r="M49" s="43"/>
    </row>
    <row r="50" spans="2:13" x14ac:dyDescent="0.2">
      <c r="B50" s="145" t="s">
        <v>35</v>
      </c>
      <c r="C50" s="146"/>
      <c r="D50" s="146"/>
      <c r="E50" s="146"/>
      <c r="F50" s="146"/>
      <c r="G50" s="146"/>
      <c r="H50" s="146"/>
      <c r="I50" s="146"/>
      <c r="J50" s="146"/>
      <c r="K50" s="146"/>
      <c r="L50" s="146"/>
      <c r="M50" s="147"/>
    </row>
    <row r="51" spans="2:13" x14ac:dyDescent="0.2">
      <c r="B51" s="36"/>
      <c r="C51" s="37"/>
      <c r="D51" s="37"/>
      <c r="E51" s="37"/>
      <c r="F51" s="37"/>
      <c r="G51" s="37"/>
      <c r="H51" s="37"/>
      <c r="I51" s="37"/>
      <c r="J51" s="37"/>
      <c r="K51" s="37"/>
      <c r="L51" s="37"/>
      <c r="M51" s="44"/>
    </row>
    <row r="52" spans="2:13" x14ac:dyDescent="0.2">
      <c r="B52" s="134" t="s">
        <v>70</v>
      </c>
      <c r="C52" s="135"/>
      <c r="D52" s="135"/>
      <c r="E52" s="135"/>
      <c r="F52" s="135"/>
      <c r="G52" s="135"/>
      <c r="H52" s="135"/>
      <c r="I52" s="135"/>
      <c r="J52" s="135"/>
      <c r="K52" s="135"/>
      <c r="L52" s="135"/>
      <c r="M52" s="136"/>
    </row>
    <row r="53" spans="2:13" x14ac:dyDescent="0.2">
      <c r="B53" s="38"/>
      <c r="C53" s="45"/>
      <c r="D53" s="45"/>
      <c r="E53" s="45"/>
      <c r="F53" s="45"/>
      <c r="G53" s="45"/>
      <c r="H53" s="45"/>
      <c r="I53" s="45"/>
      <c r="J53" s="45"/>
      <c r="K53" s="45"/>
      <c r="L53" s="45"/>
      <c r="M53" s="39"/>
    </row>
    <row r="54" spans="2:13" x14ac:dyDescent="0.2">
      <c r="B54" s="134" t="s">
        <v>71</v>
      </c>
      <c r="C54" s="135"/>
      <c r="D54" s="135"/>
      <c r="E54" s="135"/>
      <c r="F54" s="135"/>
      <c r="G54" s="135"/>
      <c r="H54" s="135"/>
      <c r="I54" s="135"/>
      <c r="J54" s="135"/>
      <c r="K54" s="135"/>
      <c r="L54" s="135"/>
      <c r="M54" s="136"/>
    </row>
    <row r="55" spans="2:13" x14ac:dyDescent="0.2">
      <c r="B55" s="134" t="s">
        <v>37</v>
      </c>
      <c r="C55" s="141"/>
      <c r="D55" s="141"/>
      <c r="E55" s="141"/>
      <c r="F55" s="141"/>
      <c r="G55" s="141"/>
      <c r="H55" s="141"/>
      <c r="I55" s="141"/>
      <c r="J55" s="141"/>
      <c r="K55" s="141"/>
      <c r="L55" s="141"/>
      <c r="M55" s="136"/>
    </row>
    <row r="56" spans="2:13" x14ac:dyDescent="0.2">
      <c r="B56" s="38"/>
      <c r="C56" s="45"/>
      <c r="D56" s="45"/>
      <c r="E56" s="45"/>
      <c r="F56" s="45"/>
      <c r="G56" s="45"/>
      <c r="H56" s="45"/>
      <c r="I56" s="45"/>
      <c r="J56" s="45"/>
      <c r="K56" s="45"/>
      <c r="L56" s="45"/>
      <c r="M56" s="39"/>
    </row>
    <row r="57" spans="2:13" x14ac:dyDescent="0.2">
      <c r="B57" s="134" t="s">
        <v>36</v>
      </c>
      <c r="C57" s="135"/>
      <c r="D57" s="135"/>
      <c r="E57" s="135"/>
      <c r="F57" s="135"/>
      <c r="G57" s="135"/>
      <c r="H57" s="135"/>
      <c r="I57" s="135"/>
      <c r="J57" s="135"/>
      <c r="K57" s="135"/>
      <c r="L57" s="135"/>
      <c r="M57" s="136"/>
    </row>
    <row r="58" spans="2:13" x14ac:dyDescent="0.2">
      <c r="B58" s="38"/>
      <c r="C58" s="5"/>
      <c r="D58" s="5"/>
      <c r="E58" s="5"/>
      <c r="F58" s="5"/>
      <c r="G58" s="5"/>
      <c r="H58" s="5"/>
      <c r="I58" s="5"/>
      <c r="J58" s="5"/>
      <c r="K58" s="5"/>
      <c r="L58" s="5"/>
      <c r="M58" s="39"/>
    </row>
    <row r="59" spans="2:13" x14ac:dyDescent="0.2">
      <c r="B59" s="134" t="str">
        <f>"Bank holidays and closure days for "&amp;F4&amp;" will be calculated automatically and deducted from your total entitlement based on your working pattern."</f>
        <v>Bank holidays and closure days for 2025 will be calculated automatically and deducted from your total entitlement based on your working pattern.</v>
      </c>
      <c r="C59" s="141"/>
      <c r="D59" s="141"/>
      <c r="E59" s="141"/>
      <c r="F59" s="141"/>
      <c r="G59" s="141"/>
      <c r="H59" s="141"/>
      <c r="I59" s="141"/>
      <c r="J59" s="141"/>
      <c r="K59" s="141"/>
      <c r="L59" s="141"/>
      <c r="M59" s="136"/>
    </row>
    <row r="60" spans="2:13" x14ac:dyDescent="0.2">
      <c r="B60" s="36"/>
      <c r="C60" s="45"/>
      <c r="D60" s="45"/>
      <c r="E60" s="45"/>
      <c r="F60" s="45"/>
      <c r="G60" s="45"/>
      <c r="H60" s="45"/>
      <c r="I60" s="45"/>
      <c r="J60" s="45"/>
      <c r="K60" s="45"/>
      <c r="L60" s="45"/>
      <c r="M60" s="39"/>
    </row>
    <row r="61" spans="2:13" x14ac:dyDescent="0.2">
      <c r="B61" s="134" t="s">
        <v>45</v>
      </c>
      <c r="C61" s="146"/>
      <c r="D61" s="146"/>
      <c r="E61" s="146"/>
      <c r="F61" s="146"/>
      <c r="G61" s="146"/>
      <c r="H61" s="146"/>
      <c r="I61" s="146"/>
      <c r="J61" s="146"/>
      <c r="K61" s="146"/>
      <c r="L61" s="146"/>
      <c r="M61" s="155"/>
    </row>
    <row r="62" spans="2:13" ht="24.95" customHeight="1" x14ac:dyDescent="0.2">
      <c r="B62" s="36"/>
      <c r="C62" s="45"/>
      <c r="D62" s="45"/>
      <c r="E62" s="45"/>
      <c r="F62" s="45"/>
      <c r="G62" s="45"/>
      <c r="H62" s="45"/>
      <c r="I62" s="45"/>
      <c r="J62" s="45"/>
      <c r="K62" s="45"/>
      <c r="L62" s="45"/>
      <c r="M62" s="39"/>
    </row>
    <row r="63" spans="2:13" ht="12.75" customHeight="1" x14ac:dyDescent="0.2">
      <c r="B63" s="152" t="s">
        <v>34</v>
      </c>
      <c r="C63" s="153"/>
      <c r="D63" s="153"/>
      <c r="E63" s="153"/>
      <c r="F63" s="153"/>
      <c r="G63" s="153"/>
      <c r="H63" s="153"/>
      <c r="I63" s="153"/>
      <c r="J63" s="153"/>
      <c r="K63" s="153"/>
      <c r="L63" s="153"/>
      <c r="M63" s="154"/>
    </row>
    <row r="65" spans="1:16" x14ac:dyDescent="0.2">
      <c r="B65" s="68" t="str">
        <f>"Christmas and New Year Leave arrangements for "&amp;(F4)+1&amp;"/"&amp;RIGHT(F4,2)+2</f>
        <v>Christmas and New Year Leave arrangements for 2026/27</v>
      </c>
      <c r="C65" s="67"/>
      <c r="D65" s="67"/>
      <c r="E65" s="67"/>
      <c r="F65" s="67"/>
      <c r="G65" s="67"/>
      <c r="H65" s="67"/>
      <c r="I65" s="24"/>
      <c r="J65" s="24"/>
      <c r="K65" s="24"/>
      <c r="L65" s="24"/>
      <c r="M65" s="24"/>
    </row>
    <row r="66" spans="1:16" x14ac:dyDescent="0.2">
      <c r="A66" s="24"/>
      <c r="B66" s="151">
        <v>46023</v>
      </c>
      <c r="C66" s="151"/>
      <c r="D66" s="86">
        <f>B66</f>
        <v>46023</v>
      </c>
      <c r="E66" s="67" t="s">
        <v>2</v>
      </c>
      <c r="F66" s="67"/>
      <c r="G66" s="67"/>
      <c r="H66" s="67"/>
      <c r="I66" s="24"/>
      <c r="J66" s="24"/>
      <c r="K66" s="24"/>
      <c r="L66" s="24"/>
      <c r="M66" s="24"/>
      <c r="N66" s="24"/>
      <c r="O66" s="24"/>
      <c r="P66" s="24"/>
    </row>
    <row r="67" spans="1:16" x14ac:dyDescent="0.2">
      <c r="A67" s="24"/>
      <c r="B67" s="151">
        <v>46024</v>
      </c>
      <c r="C67" s="151"/>
      <c r="D67" s="86">
        <f>B67</f>
        <v>46024</v>
      </c>
      <c r="E67" s="67" t="s">
        <v>69</v>
      </c>
      <c r="F67" s="67"/>
      <c r="G67" s="67"/>
      <c r="H67" s="67"/>
      <c r="I67" s="24"/>
      <c r="J67" s="24"/>
      <c r="K67" s="24"/>
      <c r="L67" s="24"/>
      <c r="M67" s="24"/>
      <c r="N67" s="24"/>
      <c r="O67" s="24"/>
      <c r="P67" s="24"/>
    </row>
    <row r="68" spans="1:16" x14ac:dyDescent="0.2">
      <c r="A68" s="24"/>
      <c r="B68" s="151">
        <v>46381</v>
      </c>
      <c r="C68" s="151"/>
      <c r="D68" s="86">
        <f>B68</f>
        <v>46381</v>
      </c>
      <c r="E68" s="67" t="s">
        <v>2</v>
      </c>
      <c r="F68" s="67"/>
      <c r="G68" s="67"/>
      <c r="H68" s="67"/>
      <c r="I68" s="24"/>
      <c r="J68" s="24"/>
      <c r="K68" s="24"/>
      <c r="L68" s="24"/>
      <c r="M68" s="24"/>
      <c r="N68" s="24"/>
      <c r="O68" s="24"/>
      <c r="P68" s="24"/>
    </row>
    <row r="69" spans="1:16" x14ac:dyDescent="0.2">
      <c r="A69" s="24"/>
      <c r="B69" s="151">
        <v>46382</v>
      </c>
      <c r="C69" s="151"/>
      <c r="D69" s="86">
        <f>B69</f>
        <v>46382</v>
      </c>
      <c r="E69" s="67" t="s">
        <v>66</v>
      </c>
      <c r="F69" s="67"/>
      <c r="G69" s="67"/>
      <c r="H69" s="67"/>
      <c r="I69" s="24"/>
      <c r="J69" s="24"/>
      <c r="K69" s="24"/>
      <c r="L69" s="24"/>
      <c r="M69" s="24"/>
      <c r="N69" s="24"/>
      <c r="O69" s="24"/>
      <c r="P69" s="24"/>
    </row>
    <row r="70" spans="1:16" x14ac:dyDescent="0.2">
      <c r="A70" s="24"/>
      <c r="B70" s="103">
        <v>46383</v>
      </c>
      <c r="C70" s="103"/>
      <c r="D70" s="86">
        <f t="shared" ref="D70:D72" si="4">B70</f>
        <v>46383</v>
      </c>
      <c r="E70" s="67" t="s">
        <v>66</v>
      </c>
      <c r="F70" s="67"/>
      <c r="G70" s="67"/>
      <c r="H70" s="67"/>
      <c r="I70" s="24"/>
      <c r="J70" s="24"/>
      <c r="K70" s="24"/>
      <c r="L70" s="24"/>
      <c r="M70" s="24"/>
      <c r="N70" s="24"/>
      <c r="O70" s="24"/>
      <c r="P70" s="24"/>
    </row>
    <row r="71" spans="1:16" x14ac:dyDescent="0.2">
      <c r="A71" s="24"/>
      <c r="B71" s="103">
        <v>46384</v>
      </c>
      <c r="C71" s="103"/>
      <c r="D71" s="86">
        <f t="shared" si="4"/>
        <v>46384</v>
      </c>
      <c r="E71" s="67" t="s">
        <v>72</v>
      </c>
      <c r="F71" s="67"/>
      <c r="G71" s="67"/>
      <c r="H71" s="67"/>
      <c r="I71" s="24"/>
      <c r="J71" s="24"/>
      <c r="K71" s="24"/>
      <c r="L71" s="24"/>
      <c r="M71" s="24"/>
      <c r="N71" s="24"/>
      <c r="O71" s="24"/>
      <c r="P71" s="24"/>
    </row>
    <row r="72" spans="1:16" x14ac:dyDescent="0.2">
      <c r="A72" s="24"/>
      <c r="B72" s="103">
        <v>46385</v>
      </c>
      <c r="C72" s="103"/>
      <c r="D72" s="86">
        <f t="shared" si="4"/>
        <v>46385</v>
      </c>
      <c r="E72" s="67" t="s">
        <v>66</v>
      </c>
      <c r="F72" s="67"/>
      <c r="G72" s="67"/>
      <c r="H72" s="67"/>
      <c r="I72" s="24"/>
      <c r="J72" s="24"/>
      <c r="K72" s="24"/>
      <c r="L72" s="24"/>
      <c r="M72" s="24"/>
      <c r="N72" s="24"/>
      <c r="O72" s="24"/>
      <c r="P72" s="24"/>
    </row>
    <row r="73" spans="1:16" x14ac:dyDescent="0.2">
      <c r="A73" s="24"/>
      <c r="B73" s="103">
        <v>46386</v>
      </c>
      <c r="C73" s="103"/>
      <c r="D73" s="86">
        <f>B73</f>
        <v>46386</v>
      </c>
      <c r="E73" s="67" t="s">
        <v>66</v>
      </c>
      <c r="N73" s="24"/>
      <c r="O73" s="24"/>
      <c r="P73" s="24"/>
    </row>
    <row r="74" spans="1:16" x14ac:dyDescent="0.2">
      <c r="B74" s="103">
        <v>46387</v>
      </c>
      <c r="C74" s="103"/>
      <c r="D74" s="86">
        <f t="shared" ref="D74:D75" si="5">B74</f>
        <v>46387</v>
      </c>
      <c r="E74" s="67" t="s">
        <v>66</v>
      </c>
    </row>
    <row r="75" spans="1:16" x14ac:dyDescent="0.2">
      <c r="B75" s="103">
        <v>46388</v>
      </c>
      <c r="C75" s="103"/>
      <c r="D75" s="86">
        <f t="shared" si="5"/>
        <v>46388</v>
      </c>
      <c r="E75" s="67" t="s">
        <v>2</v>
      </c>
    </row>
  </sheetData>
  <sheetProtection algorithmName="SHA-512" hashValue="E5g9jgOdtJnHzLTtIp8HHy2oqUcrZV56wxYqsY3bJCvXQT6rDiDw+XSFSjsO85LN1rQguoJZC9pVKykEF0SbRQ==" saltValue="t3qv6pSrHQj6Sitxg4KXGg==" spinCount="100000" sheet="1" objects="1" scenarios="1" selectLockedCells="1"/>
  <mergeCells count="53">
    <mergeCell ref="B69:C69"/>
    <mergeCell ref="B66:C66"/>
    <mergeCell ref="B63:M63"/>
    <mergeCell ref="B59:M59"/>
    <mergeCell ref="B61:M61"/>
    <mergeCell ref="B67:C67"/>
    <mergeCell ref="B68:C68"/>
    <mergeCell ref="B52:M52"/>
    <mergeCell ref="B57:M57"/>
    <mergeCell ref="B48:M48"/>
    <mergeCell ref="B54:M54"/>
    <mergeCell ref="I12:J12"/>
    <mergeCell ref="J30:L30"/>
    <mergeCell ref="B41:C41"/>
    <mergeCell ref="B32:C32"/>
    <mergeCell ref="B43:C43"/>
    <mergeCell ref="B55:M55"/>
    <mergeCell ref="B45:F45"/>
    <mergeCell ref="B50:M50"/>
    <mergeCell ref="B42:C42"/>
    <mergeCell ref="B39:C39"/>
    <mergeCell ref="B26:M26"/>
    <mergeCell ref="B33:C33"/>
    <mergeCell ref="B34:C34"/>
    <mergeCell ref="B35:C35"/>
    <mergeCell ref="B30:C30"/>
    <mergeCell ref="B40:C40"/>
    <mergeCell ref="B31:C31"/>
    <mergeCell ref="B36:C36"/>
    <mergeCell ref="B37:C37"/>
    <mergeCell ref="B38:C38"/>
    <mergeCell ref="I9:J9"/>
    <mergeCell ref="B20:F20"/>
    <mergeCell ref="B21:G21"/>
    <mergeCell ref="G14:H14"/>
    <mergeCell ref="G10:I10"/>
    <mergeCell ref="G11:I11"/>
    <mergeCell ref="J3:M6"/>
    <mergeCell ref="J31:M32"/>
    <mergeCell ref="G23:H23"/>
    <mergeCell ref="B25:J25"/>
    <mergeCell ref="K25:L25"/>
    <mergeCell ref="B23:F23"/>
    <mergeCell ref="F3:I3"/>
    <mergeCell ref="I20:M20"/>
    <mergeCell ref="I21:M21"/>
    <mergeCell ref="I13:M13"/>
    <mergeCell ref="F4:I4"/>
    <mergeCell ref="B8:F8"/>
    <mergeCell ref="B10:F10"/>
    <mergeCell ref="B13:F13"/>
    <mergeCell ref="B16:F16"/>
    <mergeCell ref="G7:J7"/>
  </mergeCells>
  <phoneticPr fontId="3" type="noConversion"/>
  <conditionalFormatting sqref="J3:M6">
    <cfRule type="cellIs" dxfId="1" priority="10" operator="notEqual">
      <formula>""</formula>
    </cfRule>
  </conditionalFormatting>
  <conditionalFormatting sqref="J34:M36">
    <cfRule type="expression" dxfId="0" priority="5">
      <formula>TRUNC(J34)-J34=0</formula>
    </cfRule>
  </conditionalFormatting>
  <dataValidations count="5">
    <dataValidation type="list" allowBlank="1" showDropDown="1" showInputMessage="1" showErrorMessage="1" sqref="H13" xr:uid="{00000000-0002-0000-0000-000000000000}">
      <formula1>"hours"</formula1>
    </dataValidation>
    <dataValidation type="list" allowBlank="1" showInputMessage="1" showErrorMessage="1" sqref="G8 I8:J8" xr:uid="{00000000-0002-0000-0000-000001000000}">
      <formula1>"Grades A - D, Grades E+"</formula1>
    </dataValidation>
    <dataValidation type="date" allowBlank="1" showErrorMessage="1" errorTitle="Invalid date" error="The date entered does not fall within the relevant annual leave period._x000a_The start date should be before the end date." sqref="H20" xr:uid="{00000000-0002-0000-0000-000002000000}">
      <formula1>DATE($F$4,"1","1")</formula1>
      <formula2>DATE($F$4,"12","31")</formula2>
    </dataValidation>
    <dataValidation type="date" allowBlank="1" showErrorMessage="1" errorTitle="Invalid date" error="The date entered does not fall within the relevant annual leave period._x000a_The end date should be after the start date." sqref="H21" xr:uid="{00000000-0002-0000-0000-000003000000}">
      <formula1>G20</formula1>
      <formula2>DATE($F$4,"12","31")</formula2>
    </dataValidation>
    <dataValidation type="decimal" allowBlank="1" showInputMessage="1" showErrorMessage="1" errorTitle="Invalid Value" error="When calculating in days please ensure only the value '1' is entered under each day that you work. When calculating in hours please only enter a daily hours value between 0 and 24 hours" sqref="G17:M17" xr:uid="{00000000-0002-0000-0000-000004000000}">
      <formula1>IF($H$13="days",0,0)</formula1>
      <formula2>IF($H$13="days",1,24)</formula2>
    </dataValidation>
  </dataValidations>
  <printOptions horizontalCentered="1"/>
  <pageMargins left="0.59055118110236227" right="0.59055118110236227" top="0.59055118110236227" bottom="0.59055118110236227" header="0" footer="0"/>
  <pageSetup paperSize="9" scale="93" fitToHeight="2" orientation="landscape" horizontalDpi="300" verticalDpi="300" r:id="rId1"/>
  <headerFooter alignWithMargins="0"/>
  <drawing r:id="rId2"/>
  <legacyDrawing r:id="rId3"/>
  <oleObjects>
    <mc:AlternateContent xmlns:mc="http://schemas.openxmlformats.org/markup-compatibility/2006">
      <mc:Choice Requires="x14">
        <oleObject progId="Imaging.Document" shapeId="1026" r:id="rId4">
          <objectPr defaultSize="0" autoPict="0" r:id="rId5">
            <anchor moveWithCells="1">
              <from>
                <xdr:col>1</xdr:col>
                <xdr:colOff>0</xdr:colOff>
                <xdr:row>1</xdr:row>
                <xdr:rowOff>19050</xdr:rowOff>
              </from>
              <to>
                <xdr:col>3</xdr:col>
                <xdr:colOff>542925</xdr:colOff>
                <xdr:row>6</xdr:row>
                <xdr:rowOff>152400</xdr:rowOff>
              </to>
            </anchor>
          </objectPr>
        </oleObject>
      </mc:Choice>
      <mc:Fallback>
        <oleObject progId="Imaging.Document" shapeId="1026" r:id="rId4"/>
      </mc:Fallback>
    </mc:AlternateContent>
  </oleObjects>
  <extLst>
    <ext xmlns:x14="http://schemas.microsoft.com/office/spreadsheetml/2009/9/main" uri="{78C0D931-6437-407d-A8EE-F0AAD7539E65}">
      <x14:conditionalFormattings>
        <x14:conditionalFormatting xmlns:xm="http://schemas.microsoft.com/office/excel/2006/main">
          <x14:cfRule type="expression" priority="3" id="{FEBB4F9F-69AF-458F-97E4-9CE856E506DB}">
            <xm:f>IF('Data Lists'!$M$14="Not Used",TRUE,FALSE)</xm:f>
            <x14:dxf>
              <font>
                <color theme="0"/>
              </font>
              <border>
                <left/>
                <right/>
                <bottom/>
                <vertical/>
                <horizontal/>
              </border>
            </x14:dxf>
          </x14:cfRule>
          <xm:sqref>A42:D43 F42:H43 B44:D44 G44</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23"/>
  </sheetPr>
  <dimension ref="A1:O627"/>
  <sheetViews>
    <sheetView zoomScale="85" zoomScaleNormal="85" workbookViewId="0">
      <selection activeCell="N31" sqref="N31"/>
    </sheetView>
  </sheetViews>
  <sheetFormatPr defaultColWidth="10.42578125" defaultRowHeight="12.75" x14ac:dyDescent="0.2"/>
  <cols>
    <col min="1" max="1" width="38.140625" style="48" bestFit="1" customWidth="1"/>
    <col min="2" max="13" width="13.140625" style="48" customWidth="1"/>
    <col min="14" max="14" width="24" style="48" customWidth="1"/>
    <col min="15" max="16384" width="10.42578125" style="48"/>
  </cols>
  <sheetData>
    <row r="1" spans="1:15" ht="13.5" thickBot="1" x14ac:dyDescent="0.25">
      <c r="A1" s="158" t="s">
        <v>7</v>
      </c>
      <c r="B1" s="159"/>
      <c r="C1" s="159"/>
      <c r="D1" s="159"/>
      <c r="E1" s="159"/>
      <c r="F1" s="159"/>
      <c r="G1" s="159"/>
      <c r="H1" s="159"/>
      <c r="I1" s="160"/>
      <c r="J1" s="47"/>
      <c r="K1" s="37"/>
      <c r="L1" s="37"/>
      <c r="M1" s="37"/>
      <c r="N1" s="37"/>
    </row>
    <row r="2" spans="1:15" x14ac:dyDescent="0.2">
      <c r="A2" s="57" t="s">
        <v>49</v>
      </c>
      <c r="B2" s="58">
        <v>45686</v>
      </c>
      <c r="C2" s="1"/>
      <c r="D2" s="1"/>
      <c r="E2" s="1"/>
      <c r="F2" s="1"/>
      <c r="G2" s="1"/>
    </row>
    <row r="3" spans="1:15" x14ac:dyDescent="0.2">
      <c r="A3" s="49"/>
      <c r="B3" s="49" t="s">
        <v>13</v>
      </c>
      <c r="C3" s="49" t="s">
        <v>14</v>
      </c>
      <c r="D3" s="49" t="s">
        <v>15</v>
      </c>
      <c r="E3" s="49" t="s">
        <v>16</v>
      </c>
    </row>
    <row r="4" spans="1:15" x14ac:dyDescent="0.2">
      <c r="A4" s="50" t="s">
        <v>26</v>
      </c>
      <c r="B4" s="49">
        <f>E4-C4-D4</f>
        <v>31</v>
      </c>
      <c r="C4" s="49">
        <f>COUNTIF(B14:M14,"Closure Day")</f>
        <v>0</v>
      </c>
      <c r="D4" s="49">
        <f>COUNTIF(B14:M14,"Bank Holiday")</f>
        <v>8</v>
      </c>
      <c r="E4" s="49">
        <v>39</v>
      </c>
      <c r="J4" s="93"/>
    </row>
    <row r="5" spans="1:15" x14ac:dyDescent="0.2">
      <c r="A5" s="50" t="s">
        <v>27</v>
      </c>
      <c r="B5" s="49">
        <f>E5-D5-C5</f>
        <v>33</v>
      </c>
      <c r="C5" s="49">
        <f>COUNTIF(B14:M14,"Closure Day")</f>
        <v>0</v>
      </c>
      <c r="D5" s="49">
        <f>COUNTIF(B14:M14,"Bank Holiday")</f>
        <v>8</v>
      </c>
      <c r="E5" s="49">
        <v>41</v>
      </c>
    </row>
    <row r="7" spans="1:15" x14ac:dyDescent="0.2">
      <c r="A7" s="51" t="s">
        <v>10</v>
      </c>
      <c r="B7" s="156" t="s">
        <v>24</v>
      </c>
      <c r="C7" s="157"/>
      <c r="D7" s="157"/>
      <c r="E7" s="157"/>
    </row>
    <row r="8" spans="1:15" ht="13.5" thickBot="1" x14ac:dyDescent="0.25">
      <c r="A8" s="51" t="s">
        <v>11</v>
      </c>
      <c r="B8" s="156" t="s">
        <v>25</v>
      </c>
      <c r="C8" s="157"/>
      <c r="D8" s="157"/>
      <c r="E8" s="157"/>
    </row>
    <row r="9" spans="1:15" ht="14.25" thickTop="1" thickBot="1" x14ac:dyDescent="0.25">
      <c r="H9" s="90" t="s">
        <v>58</v>
      </c>
    </row>
    <row r="10" spans="1:15" ht="39.75" thickTop="1" thickBot="1" x14ac:dyDescent="0.25">
      <c r="A10" s="2"/>
      <c r="B10" s="3" t="s">
        <v>0</v>
      </c>
      <c r="C10" s="4" t="s">
        <v>1</v>
      </c>
      <c r="D10" s="3" t="s">
        <v>8</v>
      </c>
      <c r="E10" s="1"/>
      <c r="F10" s="1"/>
      <c r="H10" s="91">
        <v>2025</v>
      </c>
    </row>
    <row r="11" spans="1:15" ht="13.5" thickTop="1" x14ac:dyDescent="0.2">
      <c r="A11" s="2" t="s">
        <v>5</v>
      </c>
      <c r="B11" s="52">
        <f>IF(ISBLANK('Leave Calculator'!H20),DATE(H10,"1","1"),'Leave Calculator'!H20)</f>
        <v>45658</v>
      </c>
      <c r="C11" s="52">
        <f>IF(ISBLANK('Leave Calculator'!H21),DATE(H10,"12","31"),'Leave Calculator'!H21)</f>
        <v>46022</v>
      </c>
      <c r="D11" s="53">
        <f>(DATEDIF(B11,C11,"D")+1)</f>
        <v>365</v>
      </c>
      <c r="E11" s="1"/>
      <c r="F11" s="1"/>
      <c r="G11" s="1"/>
    </row>
    <row r="12" spans="1:15" x14ac:dyDescent="0.2">
      <c r="A12" s="1"/>
      <c r="B12" s="1"/>
      <c r="C12" s="1"/>
      <c r="D12" s="1"/>
      <c r="E12" s="1"/>
      <c r="F12" s="1"/>
      <c r="G12" s="1"/>
    </row>
    <row r="14" spans="1:15" ht="25.5" x14ac:dyDescent="0.2">
      <c r="A14" s="16" t="s">
        <v>61</v>
      </c>
      <c r="B14" s="87" t="s">
        <v>2</v>
      </c>
      <c r="C14" s="87" t="s">
        <v>2</v>
      </c>
      <c r="D14" s="87" t="s">
        <v>2</v>
      </c>
      <c r="E14" s="87" t="s">
        <v>2</v>
      </c>
      <c r="F14" s="87" t="s">
        <v>2</v>
      </c>
      <c r="G14" s="87" t="s">
        <v>2</v>
      </c>
      <c r="H14" s="87" t="s">
        <v>2</v>
      </c>
      <c r="I14" s="87" t="s">
        <v>2</v>
      </c>
      <c r="J14" s="87" t="s">
        <v>66</v>
      </c>
      <c r="K14" s="87" t="s">
        <v>66</v>
      </c>
      <c r="L14" s="87" t="s">
        <v>66</v>
      </c>
      <c r="M14" s="87" t="s">
        <v>66</v>
      </c>
      <c r="N14" s="87" t="s">
        <v>66</v>
      </c>
      <c r="O14" s="87" t="s">
        <v>59</v>
      </c>
    </row>
    <row r="15" spans="1:15" x14ac:dyDescent="0.2">
      <c r="A15" s="16" t="s">
        <v>3</v>
      </c>
      <c r="B15" s="88">
        <v>45658</v>
      </c>
      <c r="C15" s="88">
        <v>45765</v>
      </c>
      <c r="D15" s="88">
        <v>45768</v>
      </c>
      <c r="E15" s="88">
        <v>45782</v>
      </c>
      <c r="F15" s="88">
        <v>45803</v>
      </c>
      <c r="G15" s="88">
        <v>45894</v>
      </c>
      <c r="H15" s="88">
        <v>46016</v>
      </c>
      <c r="I15" s="88">
        <v>46017</v>
      </c>
      <c r="J15" s="88">
        <v>46018</v>
      </c>
      <c r="K15" s="88">
        <v>46019</v>
      </c>
      <c r="L15" s="88">
        <v>46020</v>
      </c>
      <c r="M15" s="88">
        <v>46021</v>
      </c>
      <c r="N15" s="88">
        <v>46022</v>
      </c>
      <c r="O15" s="88"/>
    </row>
    <row r="16" spans="1:15" x14ac:dyDescent="0.2">
      <c r="A16" s="16" t="s">
        <v>4</v>
      </c>
      <c r="B16" s="20">
        <f>IF(B14="Not Used","",B15)</f>
        <v>45658</v>
      </c>
      <c r="C16" s="20">
        <f t="shared" ref="C16:L16" si="0">IF(C14="Not Used","",C15)</f>
        <v>45765</v>
      </c>
      <c r="D16" s="20">
        <f t="shared" si="0"/>
        <v>45768</v>
      </c>
      <c r="E16" s="20">
        <f t="shared" si="0"/>
        <v>45782</v>
      </c>
      <c r="F16" s="20">
        <f t="shared" si="0"/>
        <v>45803</v>
      </c>
      <c r="G16" s="20">
        <f t="shared" si="0"/>
        <v>45894</v>
      </c>
      <c r="H16" s="20">
        <f t="shared" si="0"/>
        <v>46016</v>
      </c>
      <c r="I16" s="20">
        <f t="shared" si="0"/>
        <v>46017</v>
      </c>
      <c r="J16" s="20">
        <f t="shared" si="0"/>
        <v>46018</v>
      </c>
      <c r="K16" s="20">
        <f t="shared" si="0"/>
        <v>46019</v>
      </c>
      <c r="L16" s="20">
        <f t="shared" si="0"/>
        <v>46020</v>
      </c>
      <c r="M16" s="20">
        <f t="shared" ref="M16" si="1">IF(M14="Not Used","",M15)</f>
        <v>46021</v>
      </c>
      <c r="N16" s="20">
        <f t="shared" ref="N16:O16" si="2">IF(N14="Not Used","",N15)</f>
        <v>46022</v>
      </c>
      <c r="O16" s="20" t="str">
        <f t="shared" si="2"/>
        <v/>
      </c>
    </row>
    <row r="17" spans="1:15" x14ac:dyDescent="0.2">
      <c r="A17" s="16" t="s">
        <v>29</v>
      </c>
      <c r="B17" s="54">
        <f>IF(B14="Not Used","",WEEKDAY(B16,2))</f>
        <v>3</v>
      </c>
      <c r="C17" s="54">
        <f t="shared" ref="C17:L17" si="3">IF(C14="Not Used","",WEEKDAY(C16,2))</f>
        <v>5</v>
      </c>
      <c r="D17" s="54">
        <f t="shared" si="3"/>
        <v>1</v>
      </c>
      <c r="E17" s="54">
        <f t="shared" si="3"/>
        <v>1</v>
      </c>
      <c r="F17" s="54">
        <f t="shared" si="3"/>
        <v>1</v>
      </c>
      <c r="G17" s="54">
        <f t="shared" si="3"/>
        <v>1</v>
      </c>
      <c r="H17" s="54">
        <f t="shared" si="3"/>
        <v>4</v>
      </c>
      <c r="I17" s="54">
        <f t="shared" si="3"/>
        <v>5</v>
      </c>
      <c r="J17" s="54">
        <f t="shared" si="3"/>
        <v>6</v>
      </c>
      <c r="K17" s="54">
        <f t="shared" si="3"/>
        <v>7</v>
      </c>
      <c r="L17" s="54">
        <f t="shared" si="3"/>
        <v>1</v>
      </c>
      <c r="M17" s="54">
        <f t="shared" ref="M17" si="4">IF(M14="Not Used","",WEEKDAY(M16,2))</f>
        <v>2</v>
      </c>
      <c r="N17" s="54">
        <f t="shared" ref="N17:O17" si="5">IF(N14="Not Used","",WEEKDAY(N16,2))</f>
        <v>3</v>
      </c>
      <c r="O17" s="54" t="str">
        <f t="shared" si="5"/>
        <v/>
      </c>
    </row>
    <row r="18" spans="1:15" x14ac:dyDescent="0.2">
      <c r="A18" s="17" t="s">
        <v>28</v>
      </c>
      <c r="B18" s="19">
        <f>IF(B14="Not Used",0,(HLOOKUP(B$17,'Leave Calculator'!$G$15:$M$17,3,FALSE)))</f>
        <v>0</v>
      </c>
      <c r="C18" s="19">
        <f>IF(C14="Not Used",0,(HLOOKUP(C$17,'Leave Calculator'!$G$15:$M$17,3,FALSE)))</f>
        <v>0</v>
      </c>
      <c r="D18" s="19">
        <f>IF(D14="Not Used",0,(HLOOKUP(D$17,'Leave Calculator'!$G$15:$M$17,3,FALSE)))</f>
        <v>0</v>
      </c>
      <c r="E18" s="19">
        <f>IF(E14="Not Used",0,(HLOOKUP(E$17,'Leave Calculator'!$G$15:$M$17,3,FALSE)))</f>
        <v>0</v>
      </c>
      <c r="F18" s="19">
        <f>IF(F14="Not Used",0,(HLOOKUP(F$17,'Leave Calculator'!$G$15:$M$17,3,FALSE)))</f>
        <v>0</v>
      </c>
      <c r="G18" s="19">
        <f>IF(G14="Not Used",0,(HLOOKUP(G$17,'Leave Calculator'!$G$15:$M$17,3,FALSE)))</f>
        <v>0</v>
      </c>
      <c r="H18" s="19">
        <f>IF(H14="Not Used",0,(HLOOKUP(H$17,'Leave Calculator'!$G$15:$M$17,3,FALSE)))</f>
        <v>0</v>
      </c>
      <c r="I18" s="19">
        <f>IF(I14="Not Used",0,(HLOOKUP(I$17,'Leave Calculator'!$G$15:$M$17,3,FALSE)))</f>
        <v>0</v>
      </c>
      <c r="J18" s="19">
        <f>IF(J14="Not Used",0,(HLOOKUP(J$17,'Leave Calculator'!$G$15:$M$17,3,FALSE)))</f>
        <v>0</v>
      </c>
      <c r="K18" s="19">
        <f>IF(K14="Not Used",0,(HLOOKUP(K$17,'Leave Calculator'!$G$15:$M$17,3,FALSE)))</f>
        <v>0</v>
      </c>
      <c r="L18" s="19">
        <f>IF(L14="Not Used",0,(HLOOKUP(L$17,'Leave Calculator'!$G$15:$M$17,3,FALSE)))</f>
        <v>0</v>
      </c>
      <c r="M18" s="19">
        <f>IF(M14="Not Used",0,(HLOOKUP(M$17,'Leave Calculator'!$G$15:$M$17,3,FALSE)))</f>
        <v>0</v>
      </c>
      <c r="N18" s="19">
        <f>IF(N14="Not Used",0,(HLOOKUP(N$17,'Leave Calculator'!$G$15:$M$17,3,FALSE)))</f>
        <v>0</v>
      </c>
      <c r="O18" s="19">
        <f>IF(O14="Not Used",0,(HLOOKUP(O$17,'Leave Calculator'!$G$15:$M$17,3,FALSE)))</f>
        <v>0</v>
      </c>
    </row>
    <row r="19" spans="1:15" x14ac:dyDescent="0.2">
      <c r="A19" s="16" t="s">
        <v>31</v>
      </c>
      <c r="B19" s="55" t="b">
        <f>IF(B14="Not Used",FALSE,AND(B15&gt;=$B$11,B15&lt;=$C$11))</f>
        <v>1</v>
      </c>
      <c r="C19" s="55" t="b">
        <f t="shared" ref="C19:L19" si="6">IF(C14="Not Used",FALSE,AND(C15&gt;=$B$11,C15&lt;=$C$11))</f>
        <v>1</v>
      </c>
      <c r="D19" s="55" t="b">
        <f t="shared" si="6"/>
        <v>1</v>
      </c>
      <c r="E19" s="55" t="b">
        <f t="shared" si="6"/>
        <v>1</v>
      </c>
      <c r="F19" s="55" t="b">
        <f t="shared" si="6"/>
        <v>1</v>
      </c>
      <c r="G19" s="55" t="b">
        <f t="shared" si="6"/>
        <v>1</v>
      </c>
      <c r="H19" s="55" t="b">
        <f t="shared" si="6"/>
        <v>1</v>
      </c>
      <c r="I19" s="55" t="b">
        <f t="shared" si="6"/>
        <v>1</v>
      </c>
      <c r="J19" s="55" t="b">
        <f t="shared" si="6"/>
        <v>1</v>
      </c>
      <c r="K19" s="55" t="b">
        <f t="shared" si="6"/>
        <v>1</v>
      </c>
      <c r="L19" s="55" t="b">
        <f t="shared" si="6"/>
        <v>1</v>
      </c>
      <c r="M19" s="55" t="b">
        <f t="shared" ref="M19" si="7">IF(M14="Not Used",FALSE,AND(M15&gt;=$B$11,M15&lt;=$C$11))</f>
        <v>1</v>
      </c>
      <c r="N19" s="55" t="b">
        <f t="shared" ref="N19:O19" si="8">IF(N14="Not Used",FALSE,AND(N15&gt;=$B$11,N15&lt;=$C$11))</f>
        <v>1</v>
      </c>
      <c r="O19" s="55" t="b">
        <f t="shared" si="8"/>
        <v>0</v>
      </c>
    </row>
    <row r="20" spans="1:15" x14ac:dyDescent="0.2">
      <c r="A20" s="16" t="s">
        <v>30</v>
      </c>
      <c r="B20" s="89" t="str">
        <f>IF(B14="Not Used",0,IF(B19=TRUE,"1","0"))</f>
        <v>1</v>
      </c>
      <c r="C20" s="89" t="str">
        <f t="shared" ref="C20:L20" si="9">IF(C14="Not Used",0,IF(C19=TRUE,"1","0"))</f>
        <v>1</v>
      </c>
      <c r="D20" s="89" t="str">
        <f t="shared" si="9"/>
        <v>1</v>
      </c>
      <c r="E20" s="89" t="str">
        <f t="shared" si="9"/>
        <v>1</v>
      </c>
      <c r="F20" s="89" t="str">
        <f t="shared" si="9"/>
        <v>1</v>
      </c>
      <c r="G20" s="89" t="str">
        <f t="shared" si="9"/>
        <v>1</v>
      </c>
      <c r="H20" s="89" t="str">
        <f t="shared" si="9"/>
        <v>1</v>
      </c>
      <c r="I20" s="89" t="str">
        <f t="shared" si="9"/>
        <v>1</v>
      </c>
      <c r="J20" s="89" t="str">
        <f t="shared" si="9"/>
        <v>1</v>
      </c>
      <c r="K20" s="89" t="str">
        <f t="shared" si="9"/>
        <v>1</v>
      </c>
      <c r="L20" s="89" t="str">
        <f t="shared" si="9"/>
        <v>1</v>
      </c>
      <c r="M20" s="89" t="str">
        <f t="shared" ref="M20" si="10">IF(M14="Not Used",0,IF(M19=TRUE,"1","0"))</f>
        <v>1</v>
      </c>
      <c r="N20" s="89" t="str">
        <f t="shared" ref="N20:O20" si="11">IF(N14="Not Used",0,IF(N19=TRUE,"1","0"))</f>
        <v>1</v>
      </c>
      <c r="O20" s="89">
        <f t="shared" si="11"/>
        <v>0</v>
      </c>
    </row>
    <row r="21" spans="1:15" ht="25.5" x14ac:dyDescent="0.2">
      <c r="A21" s="17" t="str">
        <f>"Duration of BH / UCD, based on working pattern ("&amp;'Leave Calculator'!H13&amp;")"</f>
        <v>Duration of BH / UCD, based on working pattern (hours)</v>
      </c>
      <c r="B21" s="19">
        <f>IF(B14="Not Used",0,B18*B20)</f>
        <v>0</v>
      </c>
      <c r="C21" s="19">
        <f t="shared" ref="C21:L21" si="12">IF(C14="Not Used",0,C18*C20)</f>
        <v>0</v>
      </c>
      <c r="D21" s="19">
        <f t="shared" si="12"/>
        <v>0</v>
      </c>
      <c r="E21" s="19">
        <f t="shared" si="12"/>
        <v>0</v>
      </c>
      <c r="F21" s="19">
        <f t="shared" si="12"/>
        <v>0</v>
      </c>
      <c r="G21" s="19">
        <f t="shared" si="12"/>
        <v>0</v>
      </c>
      <c r="H21" s="19">
        <f t="shared" si="12"/>
        <v>0</v>
      </c>
      <c r="I21" s="19">
        <f t="shared" si="12"/>
        <v>0</v>
      </c>
      <c r="J21" s="19">
        <f t="shared" si="12"/>
        <v>0</v>
      </c>
      <c r="K21" s="19">
        <f t="shared" si="12"/>
        <v>0</v>
      </c>
      <c r="L21" s="19">
        <f t="shared" si="12"/>
        <v>0</v>
      </c>
      <c r="M21" s="19">
        <f t="shared" ref="M21" si="13">IF(M14="Not Used",0,M18*M20)</f>
        <v>0</v>
      </c>
      <c r="N21" s="19">
        <f t="shared" ref="N21:O21" si="14">IF(N14="Not Used",0,N18*N20)</f>
        <v>0</v>
      </c>
      <c r="O21" s="19">
        <f t="shared" si="14"/>
        <v>0</v>
      </c>
    </row>
    <row r="23" spans="1:15" ht="13.5" thickBot="1" x14ac:dyDescent="0.25"/>
    <row r="24" spans="1:15" s="56" customFormat="1" ht="27" thickTop="1" thickBot="1" x14ac:dyDescent="0.25">
      <c r="A24" s="94" t="s">
        <v>42</v>
      </c>
      <c r="B24" s="95">
        <f>(D11/(DATEDIF(DATE(H10,"1","1"),DATE(H10,"12","31"),"D")+1))*IF('Leave Calculator'!H13="days",('Leave Calculator'!G13/5),'Leave Calculator'!G13/36.5)*(IF('Leave Calculator'!H13="Days",IF('Leave Calculator'!G8="Grades A - D","39.00","41.00"),IF('Leave Calculator'!G8="Grades A - D","284.70","299.30")))</f>
        <v>0</v>
      </c>
      <c r="C24" s="96" t="s">
        <v>46</v>
      </c>
      <c r="D24" s="97">
        <f>CEILING(B24,0.01)</f>
        <v>0</v>
      </c>
      <c r="E24" s="96" t="s">
        <v>47</v>
      </c>
      <c r="G24" s="170" t="s">
        <v>60</v>
      </c>
      <c r="H24" s="171"/>
      <c r="I24" s="171"/>
      <c r="J24" s="171"/>
      <c r="K24" s="172"/>
    </row>
    <row r="25" spans="1:15" s="56" customFormat="1" ht="26.25" thickTop="1" x14ac:dyDescent="0.2">
      <c r="A25" s="94" t="s">
        <v>42</v>
      </c>
      <c r="B25" s="95">
        <f>B24</f>
        <v>0</v>
      </c>
      <c r="C25" s="96" t="s">
        <v>46</v>
      </c>
      <c r="D25" s="97">
        <f>CEILING(B25,0.01)</f>
        <v>0</v>
      </c>
      <c r="E25" s="96" t="s">
        <v>48</v>
      </c>
      <c r="G25" s="161" t="s">
        <v>62</v>
      </c>
      <c r="H25" s="162"/>
      <c r="I25" s="162"/>
      <c r="J25" s="162"/>
      <c r="K25" s="163"/>
    </row>
    <row r="26" spans="1:15" s="56" customFormat="1" ht="25.5" x14ac:dyDescent="0.2">
      <c r="A26" s="4" t="s">
        <v>39</v>
      </c>
      <c r="B26" s="4" t="s">
        <v>40</v>
      </c>
      <c r="C26" s="4" t="s">
        <v>41</v>
      </c>
      <c r="D26" s="4"/>
      <c r="E26" s="4"/>
      <c r="G26" s="164"/>
      <c r="H26" s="165"/>
      <c r="I26" s="165"/>
      <c r="J26" s="165"/>
      <c r="K26" s="166"/>
    </row>
    <row r="27" spans="1:15" s="56" customFormat="1" x14ac:dyDescent="0.2">
      <c r="A27" s="53">
        <v>0</v>
      </c>
      <c r="B27" s="53">
        <v>0.25</v>
      </c>
      <c r="C27" s="53">
        <v>0</v>
      </c>
      <c r="D27" s="53" t="b">
        <f>IF(AND($B$24&gt;A27,$B$24&lt;=B27),TRUE,FALSE)</f>
        <v>0</v>
      </c>
      <c r="E27" s="53">
        <f>IF(D27=TRUE,C27,0)</f>
        <v>0</v>
      </c>
      <c r="G27" s="164"/>
      <c r="H27" s="165"/>
      <c r="I27" s="165"/>
      <c r="J27" s="165"/>
      <c r="K27" s="166"/>
    </row>
    <row r="28" spans="1:15" s="56" customFormat="1" x14ac:dyDescent="0.2">
      <c r="A28" s="53">
        <f>B27</f>
        <v>0.25</v>
      </c>
      <c r="B28" s="53">
        <v>0.75</v>
      </c>
      <c r="C28" s="53">
        <v>0.5</v>
      </c>
      <c r="D28" s="53" t="b">
        <f t="shared" ref="D28:D91" si="15">IF(AND($B$24&gt;A28,$B$24&lt;=B28),TRUE,FALSE)</f>
        <v>0</v>
      </c>
      <c r="E28" s="53">
        <f t="shared" ref="E28:E91" si="16">IF(D28=TRUE,C28,0)</f>
        <v>0</v>
      </c>
      <c r="G28" s="164"/>
      <c r="H28" s="165"/>
      <c r="I28" s="165"/>
      <c r="J28" s="165"/>
      <c r="K28" s="166"/>
      <c r="L28" s="92" t="s">
        <v>2</v>
      </c>
    </row>
    <row r="29" spans="1:15" s="56" customFormat="1" ht="25.5" x14ac:dyDescent="0.2">
      <c r="A29" s="53">
        <f t="shared" ref="A29:A92" si="17">B28</f>
        <v>0.75</v>
      </c>
      <c r="B29" s="53">
        <v>1.25</v>
      </c>
      <c r="C29" s="53">
        <v>1</v>
      </c>
      <c r="D29" s="53" t="b">
        <f t="shared" si="15"/>
        <v>0</v>
      </c>
      <c r="E29" s="53">
        <f t="shared" si="16"/>
        <v>0</v>
      </c>
      <c r="G29" s="164"/>
      <c r="H29" s="165"/>
      <c r="I29" s="165"/>
      <c r="J29" s="165"/>
      <c r="K29" s="166"/>
      <c r="L29" s="92" t="s">
        <v>66</v>
      </c>
    </row>
    <row r="30" spans="1:15" s="56" customFormat="1" x14ac:dyDescent="0.2">
      <c r="A30" s="53">
        <f t="shared" si="17"/>
        <v>1.25</v>
      </c>
      <c r="B30" s="53">
        <v>1.75</v>
      </c>
      <c r="C30" s="53">
        <v>1.5</v>
      </c>
      <c r="D30" s="53" t="b">
        <f t="shared" si="15"/>
        <v>0</v>
      </c>
      <c r="E30" s="53">
        <f t="shared" si="16"/>
        <v>0</v>
      </c>
      <c r="G30" s="164"/>
      <c r="H30" s="165"/>
      <c r="I30" s="165"/>
      <c r="J30" s="165"/>
      <c r="K30" s="166"/>
      <c r="L30" s="92" t="s">
        <v>59</v>
      </c>
    </row>
    <row r="31" spans="1:15" s="56" customFormat="1" x14ac:dyDescent="0.2">
      <c r="A31" s="53">
        <f t="shared" si="17"/>
        <v>1.75</v>
      </c>
      <c r="B31" s="53">
        <v>2.25</v>
      </c>
      <c r="C31" s="53">
        <v>2</v>
      </c>
      <c r="D31" s="53" t="b">
        <f t="shared" si="15"/>
        <v>0</v>
      </c>
      <c r="E31" s="53">
        <f t="shared" si="16"/>
        <v>0</v>
      </c>
      <c r="G31" s="164"/>
      <c r="H31" s="165"/>
      <c r="I31" s="165"/>
      <c r="J31" s="165"/>
      <c r="K31" s="166"/>
    </row>
    <row r="32" spans="1:15" s="56" customFormat="1" x14ac:dyDescent="0.2">
      <c r="A32" s="53">
        <f t="shared" si="17"/>
        <v>2.25</v>
      </c>
      <c r="B32" s="53">
        <v>2.75</v>
      </c>
      <c r="C32" s="53">
        <v>2.5</v>
      </c>
      <c r="D32" s="53" t="b">
        <f t="shared" si="15"/>
        <v>0</v>
      </c>
      <c r="E32" s="53">
        <f t="shared" si="16"/>
        <v>0</v>
      </c>
      <c r="G32" s="164"/>
      <c r="H32" s="165"/>
      <c r="I32" s="165"/>
      <c r="J32" s="165"/>
      <c r="K32" s="166"/>
    </row>
    <row r="33" spans="1:11" s="56" customFormat="1" x14ac:dyDescent="0.2">
      <c r="A33" s="53">
        <f t="shared" si="17"/>
        <v>2.75</v>
      </c>
      <c r="B33" s="53">
        <v>3.25</v>
      </c>
      <c r="C33" s="53">
        <v>3</v>
      </c>
      <c r="D33" s="53" t="b">
        <f t="shared" si="15"/>
        <v>0</v>
      </c>
      <c r="E33" s="53">
        <f t="shared" si="16"/>
        <v>0</v>
      </c>
      <c r="G33" s="164"/>
      <c r="H33" s="165"/>
      <c r="I33" s="165"/>
      <c r="J33" s="165"/>
      <c r="K33" s="166"/>
    </row>
    <row r="34" spans="1:11" s="56" customFormat="1" x14ac:dyDescent="0.2">
      <c r="A34" s="53">
        <f t="shared" si="17"/>
        <v>3.25</v>
      </c>
      <c r="B34" s="53">
        <v>3.75</v>
      </c>
      <c r="C34" s="53">
        <v>3.5</v>
      </c>
      <c r="D34" s="53" t="b">
        <f t="shared" si="15"/>
        <v>0</v>
      </c>
      <c r="E34" s="53">
        <f t="shared" si="16"/>
        <v>0</v>
      </c>
      <c r="G34" s="164"/>
      <c r="H34" s="165"/>
      <c r="I34" s="165"/>
      <c r="J34" s="165"/>
      <c r="K34" s="166"/>
    </row>
    <row r="35" spans="1:11" s="56" customFormat="1" x14ac:dyDescent="0.2">
      <c r="A35" s="53">
        <f t="shared" si="17"/>
        <v>3.75</v>
      </c>
      <c r="B35" s="53">
        <v>4.25</v>
      </c>
      <c r="C35" s="53">
        <v>4</v>
      </c>
      <c r="D35" s="53" t="b">
        <f t="shared" si="15"/>
        <v>0</v>
      </c>
      <c r="E35" s="53">
        <f t="shared" si="16"/>
        <v>0</v>
      </c>
      <c r="G35" s="164"/>
      <c r="H35" s="165"/>
      <c r="I35" s="165"/>
      <c r="J35" s="165"/>
      <c r="K35" s="166"/>
    </row>
    <row r="36" spans="1:11" s="56" customFormat="1" x14ac:dyDescent="0.2">
      <c r="A36" s="53">
        <f t="shared" si="17"/>
        <v>4.25</v>
      </c>
      <c r="B36" s="53">
        <v>4.75</v>
      </c>
      <c r="C36" s="53">
        <v>4.5</v>
      </c>
      <c r="D36" s="53" t="b">
        <f t="shared" si="15"/>
        <v>0</v>
      </c>
      <c r="E36" s="53">
        <f t="shared" si="16"/>
        <v>0</v>
      </c>
      <c r="G36" s="164"/>
      <c r="H36" s="165"/>
      <c r="I36" s="165"/>
      <c r="J36" s="165"/>
      <c r="K36" s="166"/>
    </row>
    <row r="37" spans="1:11" s="56" customFormat="1" x14ac:dyDescent="0.2">
      <c r="A37" s="53">
        <f t="shared" si="17"/>
        <v>4.75</v>
      </c>
      <c r="B37" s="53">
        <v>5.25</v>
      </c>
      <c r="C37" s="53">
        <v>5</v>
      </c>
      <c r="D37" s="53" t="b">
        <f t="shared" si="15"/>
        <v>0</v>
      </c>
      <c r="E37" s="53">
        <f t="shared" si="16"/>
        <v>0</v>
      </c>
      <c r="G37" s="164"/>
      <c r="H37" s="165"/>
      <c r="I37" s="165"/>
      <c r="J37" s="165"/>
      <c r="K37" s="166"/>
    </row>
    <row r="38" spans="1:11" s="56" customFormat="1" x14ac:dyDescent="0.2">
      <c r="A38" s="53">
        <f t="shared" si="17"/>
        <v>5.25</v>
      </c>
      <c r="B38" s="53">
        <v>5.75</v>
      </c>
      <c r="C38" s="53">
        <v>5.5</v>
      </c>
      <c r="D38" s="53" t="b">
        <f t="shared" si="15"/>
        <v>0</v>
      </c>
      <c r="E38" s="53">
        <f t="shared" si="16"/>
        <v>0</v>
      </c>
      <c r="G38" s="164"/>
      <c r="H38" s="165"/>
      <c r="I38" s="165"/>
      <c r="J38" s="165"/>
      <c r="K38" s="166"/>
    </row>
    <row r="39" spans="1:11" s="56" customFormat="1" x14ac:dyDescent="0.2">
      <c r="A39" s="53">
        <f t="shared" si="17"/>
        <v>5.75</v>
      </c>
      <c r="B39" s="53">
        <v>6.25</v>
      </c>
      <c r="C39" s="53">
        <v>6</v>
      </c>
      <c r="D39" s="53" t="b">
        <f t="shared" si="15"/>
        <v>0</v>
      </c>
      <c r="E39" s="53">
        <f t="shared" si="16"/>
        <v>0</v>
      </c>
      <c r="G39" s="164"/>
      <c r="H39" s="165"/>
      <c r="I39" s="165"/>
      <c r="J39" s="165"/>
      <c r="K39" s="166"/>
    </row>
    <row r="40" spans="1:11" s="56" customFormat="1" x14ac:dyDescent="0.2">
      <c r="A40" s="53">
        <f t="shared" si="17"/>
        <v>6.25</v>
      </c>
      <c r="B40" s="53">
        <v>6.75</v>
      </c>
      <c r="C40" s="53">
        <v>6.5</v>
      </c>
      <c r="D40" s="53" t="b">
        <f t="shared" si="15"/>
        <v>0</v>
      </c>
      <c r="E40" s="53">
        <f t="shared" si="16"/>
        <v>0</v>
      </c>
      <c r="G40" s="164"/>
      <c r="H40" s="165"/>
      <c r="I40" s="165"/>
      <c r="J40" s="165"/>
      <c r="K40" s="166"/>
    </row>
    <row r="41" spans="1:11" s="56" customFormat="1" x14ac:dyDescent="0.2">
      <c r="A41" s="53">
        <f t="shared" si="17"/>
        <v>6.75</v>
      </c>
      <c r="B41" s="53">
        <v>7.25</v>
      </c>
      <c r="C41" s="53">
        <v>7</v>
      </c>
      <c r="D41" s="53" t="b">
        <f t="shared" si="15"/>
        <v>0</v>
      </c>
      <c r="E41" s="53">
        <f t="shared" si="16"/>
        <v>0</v>
      </c>
      <c r="G41" s="164"/>
      <c r="H41" s="165"/>
      <c r="I41" s="165"/>
      <c r="J41" s="165"/>
      <c r="K41" s="166"/>
    </row>
    <row r="42" spans="1:11" s="56" customFormat="1" x14ac:dyDescent="0.2">
      <c r="A42" s="53">
        <f t="shared" si="17"/>
        <v>7.25</v>
      </c>
      <c r="B42" s="53">
        <v>7.75</v>
      </c>
      <c r="C42" s="53">
        <v>7.5</v>
      </c>
      <c r="D42" s="53" t="b">
        <f t="shared" si="15"/>
        <v>0</v>
      </c>
      <c r="E42" s="53">
        <f t="shared" si="16"/>
        <v>0</v>
      </c>
      <c r="G42" s="164"/>
      <c r="H42" s="165"/>
      <c r="I42" s="165"/>
      <c r="J42" s="165"/>
      <c r="K42" s="166"/>
    </row>
    <row r="43" spans="1:11" s="56" customFormat="1" x14ac:dyDescent="0.2">
      <c r="A43" s="53">
        <f t="shared" si="17"/>
        <v>7.75</v>
      </c>
      <c r="B43" s="53">
        <v>8.25</v>
      </c>
      <c r="C43" s="53">
        <v>8</v>
      </c>
      <c r="D43" s="53" t="b">
        <f t="shared" si="15"/>
        <v>0</v>
      </c>
      <c r="E43" s="53">
        <f t="shared" si="16"/>
        <v>0</v>
      </c>
      <c r="G43" s="164"/>
      <c r="H43" s="165"/>
      <c r="I43" s="165"/>
      <c r="J43" s="165"/>
      <c r="K43" s="166"/>
    </row>
    <row r="44" spans="1:11" s="56" customFormat="1" x14ac:dyDescent="0.2">
      <c r="A44" s="53">
        <f t="shared" si="17"/>
        <v>8.25</v>
      </c>
      <c r="B44" s="53">
        <v>8.75</v>
      </c>
      <c r="C44" s="53">
        <v>8.5</v>
      </c>
      <c r="D44" s="53" t="b">
        <f t="shared" si="15"/>
        <v>0</v>
      </c>
      <c r="E44" s="53">
        <f t="shared" si="16"/>
        <v>0</v>
      </c>
      <c r="G44" s="164"/>
      <c r="H44" s="165"/>
      <c r="I44" s="165"/>
      <c r="J44" s="165"/>
      <c r="K44" s="166"/>
    </row>
    <row r="45" spans="1:11" s="56" customFormat="1" ht="13.5" thickBot="1" x14ac:dyDescent="0.25">
      <c r="A45" s="53">
        <f t="shared" si="17"/>
        <v>8.75</v>
      </c>
      <c r="B45" s="53">
        <v>9.25</v>
      </c>
      <c r="C45" s="53">
        <v>9</v>
      </c>
      <c r="D45" s="53" t="b">
        <f t="shared" si="15"/>
        <v>0</v>
      </c>
      <c r="E45" s="53">
        <f t="shared" si="16"/>
        <v>0</v>
      </c>
      <c r="G45" s="167"/>
      <c r="H45" s="168"/>
      <c r="I45" s="168"/>
      <c r="J45" s="168"/>
      <c r="K45" s="169"/>
    </row>
    <row r="46" spans="1:11" s="56" customFormat="1" ht="13.5" thickTop="1" x14ac:dyDescent="0.2">
      <c r="A46" s="53">
        <f t="shared" si="17"/>
        <v>9.25</v>
      </c>
      <c r="B46" s="53">
        <v>9.75</v>
      </c>
      <c r="C46" s="53">
        <v>9.5</v>
      </c>
      <c r="D46" s="53" t="b">
        <f t="shared" si="15"/>
        <v>0</v>
      </c>
      <c r="E46" s="53">
        <f t="shared" si="16"/>
        <v>0</v>
      </c>
    </row>
    <row r="47" spans="1:11" s="56" customFormat="1" x14ac:dyDescent="0.2">
      <c r="A47" s="53">
        <f t="shared" si="17"/>
        <v>9.75</v>
      </c>
      <c r="B47" s="53">
        <v>10.25</v>
      </c>
      <c r="C47" s="53">
        <v>10</v>
      </c>
      <c r="D47" s="53" t="b">
        <f t="shared" si="15"/>
        <v>0</v>
      </c>
      <c r="E47" s="53">
        <f t="shared" si="16"/>
        <v>0</v>
      </c>
    </row>
    <row r="48" spans="1:11" s="56" customFormat="1" x14ac:dyDescent="0.2">
      <c r="A48" s="53">
        <f t="shared" si="17"/>
        <v>10.25</v>
      </c>
      <c r="B48" s="53">
        <v>10.75</v>
      </c>
      <c r="C48" s="53">
        <v>10.5</v>
      </c>
      <c r="D48" s="53" t="b">
        <f t="shared" si="15"/>
        <v>0</v>
      </c>
      <c r="E48" s="53">
        <f t="shared" si="16"/>
        <v>0</v>
      </c>
    </row>
    <row r="49" spans="1:5" s="56" customFormat="1" x14ac:dyDescent="0.2">
      <c r="A49" s="53">
        <f t="shared" si="17"/>
        <v>10.75</v>
      </c>
      <c r="B49" s="53">
        <v>11.25</v>
      </c>
      <c r="C49" s="53">
        <v>11</v>
      </c>
      <c r="D49" s="53" t="b">
        <f t="shared" si="15"/>
        <v>0</v>
      </c>
      <c r="E49" s="53">
        <f t="shared" si="16"/>
        <v>0</v>
      </c>
    </row>
    <row r="50" spans="1:5" s="56" customFormat="1" x14ac:dyDescent="0.2">
      <c r="A50" s="53">
        <f t="shared" si="17"/>
        <v>11.25</v>
      </c>
      <c r="B50" s="53">
        <v>11.75</v>
      </c>
      <c r="C50" s="53">
        <v>11.5</v>
      </c>
      <c r="D50" s="53" t="b">
        <f t="shared" si="15"/>
        <v>0</v>
      </c>
      <c r="E50" s="53">
        <f t="shared" si="16"/>
        <v>0</v>
      </c>
    </row>
    <row r="51" spans="1:5" s="56" customFormat="1" x14ac:dyDescent="0.2">
      <c r="A51" s="53">
        <f t="shared" si="17"/>
        <v>11.75</v>
      </c>
      <c r="B51" s="53">
        <v>12.25</v>
      </c>
      <c r="C51" s="53">
        <v>12</v>
      </c>
      <c r="D51" s="53" t="b">
        <f t="shared" si="15"/>
        <v>0</v>
      </c>
      <c r="E51" s="53">
        <f t="shared" si="16"/>
        <v>0</v>
      </c>
    </row>
    <row r="52" spans="1:5" s="56" customFormat="1" x14ac:dyDescent="0.2">
      <c r="A52" s="53">
        <f t="shared" si="17"/>
        <v>12.25</v>
      </c>
      <c r="B52" s="53">
        <v>12.75</v>
      </c>
      <c r="C52" s="53">
        <v>12.5</v>
      </c>
      <c r="D52" s="53" t="b">
        <f t="shared" si="15"/>
        <v>0</v>
      </c>
      <c r="E52" s="53">
        <f t="shared" si="16"/>
        <v>0</v>
      </c>
    </row>
    <row r="53" spans="1:5" s="56" customFormat="1" x14ac:dyDescent="0.2">
      <c r="A53" s="53">
        <f t="shared" si="17"/>
        <v>12.75</v>
      </c>
      <c r="B53" s="53">
        <v>13.25</v>
      </c>
      <c r="C53" s="53">
        <v>13</v>
      </c>
      <c r="D53" s="53" t="b">
        <f t="shared" si="15"/>
        <v>0</v>
      </c>
      <c r="E53" s="53">
        <f t="shared" si="16"/>
        <v>0</v>
      </c>
    </row>
    <row r="54" spans="1:5" s="56" customFormat="1" x14ac:dyDescent="0.2">
      <c r="A54" s="53">
        <f t="shared" si="17"/>
        <v>13.25</v>
      </c>
      <c r="B54" s="53">
        <v>13.75</v>
      </c>
      <c r="C54" s="53">
        <v>13.5</v>
      </c>
      <c r="D54" s="53" t="b">
        <f t="shared" si="15"/>
        <v>0</v>
      </c>
      <c r="E54" s="53">
        <f t="shared" si="16"/>
        <v>0</v>
      </c>
    </row>
    <row r="55" spans="1:5" s="56" customFormat="1" x14ac:dyDescent="0.2">
      <c r="A55" s="53">
        <f t="shared" si="17"/>
        <v>13.75</v>
      </c>
      <c r="B55" s="53">
        <v>14.25</v>
      </c>
      <c r="C55" s="53">
        <v>14</v>
      </c>
      <c r="D55" s="53" t="b">
        <f t="shared" si="15"/>
        <v>0</v>
      </c>
      <c r="E55" s="53">
        <f t="shared" si="16"/>
        <v>0</v>
      </c>
    </row>
    <row r="56" spans="1:5" s="56" customFormat="1" x14ac:dyDescent="0.2">
      <c r="A56" s="53">
        <f t="shared" si="17"/>
        <v>14.25</v>
      </c>
      <c r="B56" s="53">
        <v>14.75</v>
      </c>
      <c r="C56" s="53">
        <v>14.5</v>
      </c>
      <c r="D56" s="53" t="b">
        <f t="shared" si="15"/>
        <v>0</v>
      </c>
      <c r="E56" s="53">
        <f t="shared" si="16"/>
        <v>0</v>
      </c>
    </row>
    <row r="57" spans="1:5" s="56" customFormat="1" x14ac:dyDescent="0.2">
      <c r="A57" s="53">
        <f t="shared" si="17"/>
        <v>14.75</v>
      </c>
      <c r="B57" s="53">
        <v>15.25</v>
      </c>
      <c r="C57" s="53">
        <v>15</v>
      </c>
      <c r="D57" s="53" t="b">
        <f t="shared" si="15"/>
        <v>0</v>
      </c>
      <c r="E57" s="53">
        <f t="shared" si="16"/>
        <v>0</v>
      </c>
    </row>
    <row r="58" spans="1:5" s="56" customFormat="1" x14ac:dyDescent="0.2">
      <c r="A58" s="53">
        <f t="shared" si="17"/>
        <v>15.25</v>
      </c>
      <c r="B58" s="53">
        <v>15.75</v>
      </c>
      <c r="C58" s="53">
        <v>15.5</v>
      </c>
      <c r="D58" s="53" t="b">
        <f t="shared" si="15"/>
        <v>0</v>
      </c>
      <c r="E58" s="53">
        <f t="shared" si="16"/>
        <v>0</v>
      </c>
    </row>
    <row r="59" spans="1:5" s="56" customFormat="1" x14ac:dyDescent="0.2">
      <c r="A59" s="53">
        <f t="shared" si="17"/>
        <v>15.75</v>
      </c>
      <c r="B59" s="53">
        <v>16.25</v>
      </c>
      <c r="C59" s="53">
        <v>16</v>
      </c>
      <c r="D59" s="53" t="b">
        <f t="shared" si="15"/>
        <v>0</v>
      </c>
      <c r="E59" s="53">
        <f t="shared" si="16"/>
        <v>0</v>
      </c>
    </row>
    <row r="60" spans="1:5" s="56" customFormat="1" x14ac:dyDescent="0.2">
      <c r="A60" s="53">
        <f t="shared" si="17"/>
        <v>16.25</v>
      </c>
      <c r="B60" s="53">
        <v>16.75</v>
      </c>
      <c r="C60" s="53">
        <v>16.5</v>
      </c>
      <c r="D60" s="53" t="b">
        <f t="shared" si="15"/>
        <v>0</v>
      </c>
      <c r="E60" s="53">
        <f t="shared" si="16"/>
        <v>0</v>
      </c>
    </row>
    <row r="61" spans="1:5" s="56" customFormat="1" x14ac:dyDescent="0.2">
      <c r="A61" s="53">
        <f t="shared" si="17"/>
        <v>16.75</v>
      </c>
      <c r="B61" s="53">
        <v>17.25</v>
      </c>
      <c r="C61" s="53">
        <v>17</v>
      </c>
      <c r="D61" s="53" t="b">
        <f t="shared" si="15"/>
        <v>0</v>
      </c>
      <c r="E61" s="53">
        <f t="shared" si="16"/>
        <v>0</v>
      </c>
    </row>
    <row r="62" spans="1:5" s="56" customFormat="1" x14ac:dyDescent="0.2">
      <c r="A62" s="53">
        <f t="shared" si="17"/>
        <v>17.25</v>
      </c>
      <c r="B62" s="53">
        <v>17.75</v>
      </c>
      <c r="C62" s="53">
        <v>17.5</v>
      </c>
      <c r="D62" s="53" t="b">
        <f t="shared" si="15"/>
        <v>0</v>
      </c>
      <c r="E62" s="53">
        <f t="shared" si="16"/>
        <v>0</v>
      </c>
    </row>
    <row r="63" spans="1:5" s="56" customFormat="1" x14ac:dyDescent="0.2">
      <c r="A63" s="53">
        <f t="shared" si="17"/>
        <v>17.75</v>
      </c>
      <c r="B63" s="53">
        <v>18.25</v>
      </c>
      <c r="C63" s="53">
        <v>18</v>
      </c>
      <c r="D63" s="53" t="b">
        <f t="shared" si="15"/>
        <v>0</v>
      </c>
      <c r="E63" s="53">
        <f t="shared" si="16"/>
        <v>0</v>
      </c>
    </row>
    <row r="64" spans="1:5" s="56" customFormat="1" x14ac:dyDescent="0.2">
      <c r="A64" s="53">
        <f t="shared" si="17"/>
        <v>18.25</v>
      </c>
      <c r="B64" s="53">
        <v>18.75</v>
      </c>
      <c r="C64" s="53">
        <v>18.5</v>
      </c>
      <c r="D64" s="53" t="b">
        <f t="shared" si="15"/>
        <v>0</v>
      </c>
      <c r="E64" s="53">
        <f t="shared" si="16"/>
        <v>0</v>
      </c>
    </row>
    <row r="65" spans="1:5" s="56" customFormat="1" x14ac:dyDescent="0.2">
      <c r="A65" s="53">
        <f t="shared" si="17"/>
        <v>18.75</v>
      </c>
      <c r="B65" s="53">
        <v>19.25</v>
      </c>
      <c r="C65" s="53">
        <v>19</v>
      </c>
      <c r="D65" s="53" t="b">
        <f t="shared" si="15"/>
        <v>0</v>
      </c>
      <c r="E65" s="53">
        <f t="shared" si="16"/>
        <v>0</v>
      </c>
    </row>
    <row r="66" spans="1:5" s="56" customFormat="1" x14ac:dyDescent="0.2">
      <c r="A66" s="53">
        <f t="shared" si="17"/>
        <v>19.25</v>
      </c>
      <c r="B66" s="53">
        <v>19.75</v>
      </c>
      <c r="C66" s="53">
        <v>19.5</v>
      </c>
      <c r="D66" s="53" t="b">
        <f t="shared" si="15"/>
        <v>0</v>
      </c>
      <c r="E66" s="53">
        <f t="shared" si="16"/>
        <v>0</v>
      </c>
    </row>
    <row r="67" spans="1:5" s="56" customFormat="1" x14ac:dyDescent="0.2">
      <c r="A67" s="53">
        <f t="shared" si="17"/>
        <v>19.75</v>
      </c>
      <c r="B67" s="53">
        <v>20.25</v>
      </c>
      <c r="C67" s="53">
        <v>20</v>
      </c>
      <c r="D67" s="53" t="b">
        <f t="shared" si="15"/>
        <v>0</v>
      </c>
      <c r="E67" s="53">
        <f t="shared" si="16"/>
        <v>0</v>
      </c>
    </row>
    <row r="68" spans="1:5" s="56" customFormat="1" x14ac:dyDescent="0.2">
      <c r="A68" s="53">
        <f t="shared" si="17"/>
        <v>20.25</v>
      </c>
      <c r="B68" s="53">
        <v>20.75</v>
      </c>
      <c r="C68" s="53">
        <v>20.5</v>
      </c>
      <c r="D68" s="53" t="b">
        <f t="shared" si="15"/>
        <v>0</v>
      </c>
      <c r="E68" s="53">
        <f t="shared" si="16"/>
        <v>0</v>
      </c>
    </row>
    <row r="69" spans="1:5" s="56" customFormat="1" x14ac:dyDescent="0.2">
      <c r="A69" s="53">
        <f t="shared" si="17"/>
        <v>20.75</v>
      </c>
      <c r="B69" s="53">
        <v>21.25</v>
      </c>
      <c r="C69" s="53">
        <v>21</v>
      </c>
      <c r="D69" s="53" t="b">
        <f t="shared" si="15"/>
        <v>0</v>
      </c>
      <c r="E69" s="53">
        <f t="shared" si="16"/>
        <v>0</v>
      </c>
    </row>
    <row r="70" spans="1:5" s="56" customFormat="1" x14ac:dyDescent="0.2">
      <c r="A70" s="53">
        <f t="shared" si="17"/>
        <v>21.25</v>
      </c>
      <c r="B70" s="53">
        <v>21.75</v>
      </c>
      <c r="C70" s="53">
        <v>21.5</v>
      </c>
      <c r="D70" s="53" t="b">
        <f t="shared" si="15"/>
        <v>0</v>
      </c>
      <c r="E70" s="53">
        <f t="shared" si="16"/>
        <v>0</v>
      </c>
    </row>
    <row r="71" spans="1:5" s="56" customFormat="1" x14ac:dyDescent="0.2">
      <c r="A71" s="53">
        <f t="shared" si="17"/>
        <v>21.75</v>
      </c>
      <c r="B71" s="53">
        <v>22.25</v>
      </c>
      <c r="C71" s="53">
        <v>22</v>
      </c>
      <c r="D71" s="53" t="b">
        <f t="shared" si="15"/>
        <v>0</v>
      </c>
      <c r="E71" s="53">
        <f t="shared" si="16"/>
        <v>0</v>
      </c>
    </row>
    <row r="72" spans="1:5" s="56" customFormat="1" x14ac:dyDescent="0.2">
      <c r="A72" s="53">
        <f t="shared" si="17"/>
        <v>22.25</v>
      </c>
      <c r="B72" s="53">
        <v>22.75</v>
      </c>
      <c r="C72" s="53">
        <v>22.5</v>
      </c>
      <c r="D72" s="53" t="b">
        <f t="shared" si="15"/>
        <v>0</v>
      </c>
      <c r="E72" s="53">
        <f t="shared" si="16"/>
        <v>0</v>
      </c>
    </row>
    <row r="73" spans="1:5" s="56" customFormat="1" x14ac:dyDescent="0.2">
      <c r="A73" s="53">
        <f t="shared" si="17"/>
        <v>22.75</v>
      </c>
      <c r="B73" s="53">
        <v>23.25</v>
      </c>
      <c r="C73" s="53">
        <v>23</v>
      </c>
      <c r="D73" s="53" t="b">
        <f t="shared" si="15"/>
        <v>0</v>
      </c>
      <c r="E73" s="53">
        <f t="shared" si="16"/>
        <v>0</v>
      </c>
    </row>
    <row r="74" spans="1:5" s="56" customFormat="1" x14ac:dyDescent="0.2">
      <c r="A74" s="53">
        <f t="shared" si="17"/>
        <v>23.25</v>
      </c>
      <c r="B74" s="53">
        <v>23.75</v>
      </c>
      <c r="C74" s="53">
        <v>23.5</v>
      </c>
      <c r="D74" s="53" t="b">
        <f t="shared" si="15"/>
        <v>0</v>
      </c>
      <c r="E74" s="53">
        <f t="shared" si="16"/>
        <v>0</v>
      </c>
    </row>
    <row r="75" spans="1:5" s="56" customFormat="1" x14ac:dyDescent="0.2">
      <c r="A75" s="53">
        <f t="shared" si="17"/>
        <v>23.75</v>
      </c>
      <c r="B75" s="53">
        <v>24.25</v>
      </c>
      <c r="C75" s="53">
        <v>24</v>
      </c>
      <c r="D75" s="53" t="b">
        <f t="shared" si="15"/>
        <v>0</v>
      </c>
      <c r="E75" s="53">
        <f t="shared" si="16"/>
        <v>0</v>
      </c>
    </row>
    <row r="76" spans="1:5" s="56" customFormat="1" x14ac:dyDescent="0.2">
      <c r="A76" s="53">
        <f t="shared" si="17"/>
        <v>24.25</v>
      </c>
      <c r="B76" s="53">
        <v>24.75</v>
      </c>
      <c r="C76" s="53">
        <v>24.5</v>
      </c>
      <c r="D76" s="53" t="b">
        <f t="shared" si="15"/>
        <v>0</v>
      </c>
      <c r="E76" s="53">
        <f t="shared" si="16"/>
        <v>0</v>
      </c>
    </row>
    <row r="77" spans="1:5" s="56" customFormat="1" x14ac:dyDescent="0.2">
      <c r="A77" s="53">
        <f t="shared" si="17"/>
        <v>24.75</v>
      </c>
      <c r="B77" s="53">
        <v>25.25</v>
      </c>
      <c r="C77" s="53">
        <v>25</v>
      </c>
      <c r="D77" s="53" t="b">
        <f t="shared" si="15"/>
        <v>0</v>
      </c>
      <c r="E77" s="53">
        <f t="shared" si="16"/>
        <v>0</v>
      </c>
    </row>
    <row r="78" spans="1:5" s="56" customFormat="1" x14ac:dyDescent="0.2">
      <c r="A78" s="53">
        <f t="shared" si="17"/>
        <v>25.25</v>
      </c>
      <c r="B78" s="53">
        <v>25.75</v>
      </c>
      <c r="C78" s="53">
        <v>25.5</v>
      </c>
      <c r="D78" s="53" t="b">
        <f t="shared" si="15"/>
        <v>0</v>
      </c>
      <c r="E78" s="53">
        <f t="shared" si="16"/>
        <v>0</v>
      </c>
    </row>
    <row r="79" spans="1:5" s="56" customFormat="1" x14ac:dyDescent="0.2">
      <c r="A79" s="53">
        <f t="shared" si="17"/>
        <v>25.75</v>
      </c>
      <c r="B79" s="53">
        <v>26.25</v>
      </c>
      <c r="C79" s="53">
        <v>26</v>
      </c>
      <c r="D79" s="53" t="b">
        <f t="shared" si="15"/>
        <v>0</v>
      </c>
      <c r="E79" s="53">
        <f t="shared" si="16"/>
        <v>0</v>
      </c>
    </row>
    <row r="80" spans="1:5" s="56" customFormat="1" x14ac:dyDescent="0.2">
      <c r="A80" s="53">
        <f t="shared" si="17"/>
        <v>26.25</v>
      </c>
      <c r="B80" s="53">
        <v>26.75</v>
      </c>
      <c r="C80" s="53">
        <v>26.5</v>
      </c>
      <c r="D80" s="53" t="b">
        <f t="shared" si="15"/>
        <v>0</v>
      </c>
      <c r="E80" s="53">
        <f t="shared" si="16"/>
        <v>0</v>
      </c>
    </row>
    <row r="81" spans="1:5" s="56" customFormat="1" x14ac:dyDescent="0.2">
      <c r="A81" s="53">
        <f t="shared" si="17"/>
        <v>26.75</v>
      </c>
      <c r="B81" s="53">
        <v>27.25</v>
      </c>
      <c r="C81" s="53">
        <v>27</v>
      </c>
      <c r="D81" s="53" t="b">
        <f t="shared" si="15"/>
        <v>0</v>
      </c>
      <c r="E81" s="53">
        <f t="shared" si="16"/>
        <v>0</v>
      </c>
    </row>
    <row r="82" spans="1:5" s="56" customFormat="1" x14ac:dyDescent="0.2">
      <c r="A82" s="53">
        <f t="shared" si="17"/>
        <v>27.25</v>
      </c>
      <c r="B82" s="53">
        <v>27.75</v>
      </c>
      <c r="C82" s="53">
        <v>27.5</v>
      </c>
      <c r="D82" s="53" t="b">
        <f t="shared" si="15"/>
        <v>0</v>
      </c>
      <c r="E82" s="53">
        <f t="shared" si="16"/>
        <v>0</v>
      </c>
    </row>
    <row r="83" spans="1:5" s="56" customFormat="1" x14ac:dyDescent="0.2">
      <c r="A83" s="53">
        <f t="shared" si="17"/>
        <v>27.75</v>
      </c>
      <c r="B83" s="53">
        <v>28.25</v>
      </c>
      <c r="C83" s="53">
        <v>28</v>
      </c>
      <c r="D83" s="53" t="b">
        <f t="shared" si="15"/>
        <v>0</v>
      </c>
      <c r="E83" s="53">
        <f t="shared" si="16"/>
        <v>0</v>
      </c>
    </row>
    <row r="84" spans="1:5" s="56" customFormat="1" x14ac:dyDescent="0.2">
      <c r="A84" s="53">
        <f t="shared" si="17"/>
        <v>28.25</v>
      </c>
      <c r="B84" s="53">
        <v>28.75</v>
      </c>
      <c r="C84" s="53">
        <v>28.5</v>
      </c>
      <c r="D84" s="53" t="b">
        <f t="shared" si="15"/>
        <v>0</v>
      </c>
      <c r="E84" s="53">
        <f t="shared" si="16"/>
        <v>0</v>
      </c>
    </row>
    <row r="85" spans="1:5" s="56" customFormat="1" x14ac:dyDescent="0.2">
      <c r="A85" s="53">
        <f t="shared" si="17"/>
        <v>28.75</v>
      </c>
      <c r="B85" s="53">
        <v>29.25</v>
      </c>
      <c r="C85" s="53">
        <v>29</v>
      </c>
      <c r="D85" s="53" t="b">
        <f t="shared" si="15"/>
        <v>0</v>
      </c>
      <c r="E85" s="53">
        <f t="shared" si="16"/>
        <v>0</v>
      </c>
    </row>
    <row r="86" spans="1:5" s="56" customFormat="1" x14ac:dyDescent="0.2">
      <c r="A86" s="53">
        <f t="shared" si="17"/>
        <v>29.25</v>
      </c>
      <c r="B86" s="53">
        <v>29.75</v>
      </c>
      <c r="C86" s="53">
        <v>29.5</v>
      </c>
      <c r="D86" s="53" t="b">
        <f t="shared" si="15"/>
        <v>0</v>
      </c>
      <c r="E86" s="53">
        <f t="shared" si="16"/>
        <v>0</v>
      </c>
    </row>
    <row r="87" spans="1:5" s="56" customFormat="1" x14ac:dyDescent="0.2">
      <c r="A87" s="53">
        <f t="shared" si="17"/>
        <v>29.75</v>
      </c>
      <c r="B87" s="53">
        <v>30.25</v>
      </c>
      <c r="C87" s="53">
        <v>30</v>
      </c>
      <c r="D87" s="53" t="b">
        <f t="shared" si="15"/>
        <v>0</v>
      </c>
      <c r="E87" s="53">
        <f t="shared" si="16"/>
        <v>0</v>
      </c>
    </row>
    <row r="88" spans="1:5" s="56" customFormat="1" x14ac:dyDescent="0.2">
      <c r="A88" s="53">
        <f t="shared" si="17"/>
        <v>30.25</v>
      </c>
      <c r="B88" s="53">
        <v>30.75</v>
      </c>
      <c r="C88" s="53">
        <v>30.5</v>
      </c>
      <c r="D88" s="53" t="b">
        <f t="shared" si="15"/>
        <v>0</v>
      </c>
      <c r="E88" s="53">
        <f t="shared" si="16"/>
        <v>0</v>
      </c>
    </row>
    <row r="89" spans="1:5" s="56" customFormat="1" x14ac:dyDescent="0.2">
      <c r="A89" s="53">
        <f t="shared" si="17"/>
        <v>30.75</v>
      </c>
      <c r="B89" s="53">
        <v>31.25</v>
      </c>
      <c r="C89" s="53">
        <v>31</v>
      </c>
      <c r="D89" s="53" t="b">
        <f t="shared" si="15"/>
        <v>0</v>
      </c>
      <c r="E89" s="53">
        <f t="shared" si="16"/>
        <v>0</v>
      </c>
    </row>
    <row r="90" spans="1:5" s="56" customFormat="1" x14ac:dyDescent="0.2">
      <c r="A90" s="53">
        <f t="shared" si="17"/>
        <v>31.25</v>
      </c>
      <c r="B90" s="53">
        <v>31.75</v>
      </c>
      <c r="C90" s="53">
        <v>31.5</v>
      </c>
      <c r="D90" s="53" t="b">
        <f t="shared" si="15"/>
        <v>0</v>
      </c>
      <c r="E90" s="53">
        <f t="shared" si="16"/>
        <v>0</v>
      </c>
    </row>
    <row r="91" spans="1:5" s="56" customFormat="1" x14ac:dyDescent="0.2">
      <c r="A91" s="53">
        <f t="shared" si="17"/>
        <v>31.75</v>
      </c>
      <c r="B91" s="53">
        <v>32.25</v>
      </c>
      <c r="C91" s="53">
        <v>32</v>
      </c>
      <c r="D91" s="53" t="b">
        <f t="shared" si="15"/>
        <v>0</v>
      </c>
      <c r="E91" s="53">
        <f t="shared" si="16"/>
        <v>0</v>
      </c>
    </row>
    <row r="92" spans="1:5" s="56" customFormat="1" x14ac:dyDescent="0.2">
      <c r="A92" s="53">
        <f t="shared" si="17"/>
        <v>32.25</v>
      </c>
      <c r="B92" s="53">
        <v>32.75</v>
      </c>
      <c r="C92" s="53">
        <v>32.5</v>
      </c>
      <c r="D92" s="53" t="b">
        <f t="shared" ref="D92:D127" si="18">IF(AND($B$24&gt;A92,$B$24&lt;=B92),TRUE,FALSE)</f>
        <v>0</v>
      </c>
      <c r="E92" s="53">
        <f t="shared" ref="E92:E127" si="19">IF(D92=TRUE,C92,0)</f>
        <v>0</v>
      </c>
    </row>
    <row r="93" spans="1:5" s="56" customFormat="1" x14ac:dyDescent="0.2">
      <c r="A93" s="53">
        <f t="shared" ref="A93:A156" si="20">B92</f>
        <v>32.75</v>
      </c>
      <c r="B93" s="53">
        <v>33.25</v>
      </c>
      <c r="C93" s="53">
        <v>33</v>
      </c>
      <c r="D93" s="53" t="b">
        <f t="shared" si="18"/>
        <v>0</v>
      </c>
      <c r="E93" s="53">
        <f t="shared" si="19"/>
        <v>0</v>
      </c>
    </row>
    <row r="94" spans="1:5" s="56" customFormat="1" x14ac:dyDescent="0.2">
      <c r="A94" s="53">
        <f t="shared" si="20"/>
        <v>33.25</v>
      </c>
      <c r="B94" s="53">
        <v>33.75</v>
      </c>
      <c r="C94" s="53">
        <v>33.5</v>
      </c>
      <c r="D94" s="53" t="b">
        <f t="shared" si="18"/>
        <v>0</v>
      </c>
      <c r="E94" s="53">
        <f t="shared" si="19"/>
        <v>0</v>
      </c>
    </row>
    <row r="95" spans="1:5" s="56" customFormat="1" x14ac:dyDescent="0.2">
      <c r="A95" s="53">
        <f t="shared" si="20"/>
        <v>33.75</v>
      </c>
      <c r="B95" s="53">
        <v>34.25</v>
      </c>
      <c r="C95" s="53">
        <v>34</v>
      </c>
      <c r="D95" s="53" t="b">
        <f t="shared" si="18"/>
        <v>0</v>
      </c>
      <c r="E95" s="53">
        <f t="shared" si="19"/>
        <v>0</v>
      </c>
    </row>
    <row r="96" spans="1:5" s="56" customFormat="1" x14ac:dyDescent="0.2">
      <c r="A96" s="53">
        <f t="shared" si="20"/>
        <v>34.25</v>
      </c>
      <c r="B96" s="53">
        <v>34.75</v>
      </c>
      <c r="C96" s="53">
        <v>34.5</v>
      </c>
      <c r="D96" s="53" t="b">
        <f t="shared" si="18"/>
        <v>0</v>
      </c>
      <c r="E96" s="53">
        <f t="shared" si="19"/>
        <v>0</v>
      </c>
    </row>
    <row r="97" spans="1:5" s="56" customFormat="1" x14ac:dyDescent="0.2">
      <c r="A97" s="53">
        <f t="shared" si="20"/>
        <v>34.75</v>
      </c>
      <c r="B97" s="53">
        <v>35.25</v>
      </c>
      <c r="C97" s="53">
        <v>35</v>
      </c>
      <c r="D97" s="53" t="b">
        <f t="shared" si="18"/>
        <v>0</v>
      </c>
      <c r="E97" s="53">
        <f t="shared" si="19"/>
        <v>0</v>
      </c>
    </row>
    <row r="98" spans="1:5" s="56" customFormat="1" x14ac:dyDescent="0.2">
      <c r="A98" s="53">
        <f t="shared" si="20"/>
        <v>35.25</v>
      </c>
      <c r="B98" s="53">
        <v>35.75</v>
      </c>
      <c r="C98" s="53">
        <v>35.5</v>
      </c>
      <c r="D98" s="53" t="b">
        <f t="shared" si="18"/>
        <v>0</v>
      </c>
      <c r="E98" s="53">
        <f t="shared" si="19"/>
        <v>0</v>
      </c>
    </row>
    <row r="99" spans="1:5" s="56" customFormat="1" x14ac:dyDescent="0.2">
      <c r="A99" s="53">
        <f t="shared" si="20"/>
        <v>35.75</v>
      </c>
      <c r="B99" s="53">
        <v>36.25</v>
      </c>
      <c r="C99" s="53">
        <v>36</v>
      </c>
      <c r="D99" s="53" t="b">
        <f t="shared" si="18"/>
        <v>0</v>
      </c>
      <c r="E99" s="53">
        <f t="shared" si="19"/>
        <v>0</v>
      </c>
    </row>
    <row r="100" spans="1:5" s="56" customFormat="1" x14ac:dyDescent="0.2">
      <c r="A100" s="53">
        <f t="shared" si="20"/>
        <v>36.25</v>
      </c>
      <c r="B100" s="53">
        <v>36.75</v>
      </c>
      <c r="C100" s="53">
        <v>36.5</v>
      </c>
      <c r="D100" s="53" t="b">
        <f t="shared" si="18"/>
        <v>0</v>
      </c>
      <c r="E100" s="53">
        <f t="shared" si="19"/>
        <v>0</v>
      </c>
    </row>
    <row r="101" spans="1:5" s="56" customFormat="1" x14ac:dyDescent="0.2">
      <c r="A101" s="53">
        <f t="shared" si="20"/>
        <v>36.75</v>
      </c>
      <c r="B101" s="53">
        <v>37.25</v>
      </c>
      <c r="C101" s="53">
        <v>37</v>
      </c>
      <c r="D101" s="53" t="b">
        <f t="shared" si="18"/>
        <v>0</v>
      </c>
      <c r="E101" s="53">
        <f t="shared" si="19"/>
        <v>0</v>
      </c>
    </row>
    <row r="102" spans="1:5" s="56" customFormat="1" x14ac:dyDescent="0.2">
      <c r="A102" s="53">
        <f t="shared" si="20"/>
        <v>37.25</v>
      </c>
      <c r="B102" s="53">
        <v>37.75</v>
      </c>
      <c r="C102" s="53">
        <v>37.5</v>
      </c>
      <c r="D102" s="53" t="b">
        <f t="shared" si="18"/>
        <v>0</v>
      </c>
      <c r="E102" s="53">
        <f t="shared" si="19"/>
        <v>0</v>
      </c>
    </row>
    <row r="103" spans="1:5" s="56" customFormat="1" x14ac:dyDescent="0.2">
      <c r="A103" s="53">
        <f t="shared" si="20"/>
        <v>37.75</v>
      </c>
      <c r="B103" s="53">
        <v>38.25</v>
      </c>
      <c r="C103" s="53">
        <v>38</v>
      </c>
      <c r="D103" s="53" t="b">
        <f t="shared" si="18"/>
        <v>0</v>
      </c>
      <c r="E103" s="53">
        <f t="shared" si="19"/>
        <v>0</v>
      </c>
    </row>
    <row r="104" spans="1:5" s="56" customFormat="1" x14ac:dyDescent="0.2">
      <c r="A104" s="53">
        <f t="shared" si="20"/>
        <v>38.25</v>
      </c>
      <c r="B104" s="53">
        <v>38.75</v>
      </c>
      <c r="C104" s="53">
        <v>38.5</v>
      </c>
      <c r="D104" s="53" t="b">
        <f t="shared" si="18"/>
        <v>0</v>
      </c>
      <c r="E104" s="53">
        <f t="shared" si="19"/>
        <v>0</v>
      </c>
    </row>
    <row r="105" spans="1:5" s="56" customFormat="1" x14ac:dyDescent="0.2">
      <c r="A105" s="53">
        <f t="shared" si="20"/>
        <v>38.75</v>
      </c>
      <c r="B105" s="53">
        <v>39.25</v>
      </c>
      <c r="C105" s="53">
        <v>39</v>
      </c>
      <c r="D105" s="53" t="b">
        <f t="shared" si="18"/>
        <v>0</v>
      </c>
      <c r="E105" s="53">
        <f t="shared" si="19"/>
        <v>0</v>
      </c>
    </row>
    <row r="106" spans="1:5" s="56" customFormat="1" x14ac:dyDescent="0.2">
      <c r="A106" s="53">
        <f t="shared" si="20"/>
        <v>39.25</v>
      </c>
      <c r="B106" s="53">
        <v>39.75</v>
      </c>
      <c r="C106" s="53">
        <v>39.5</v>
      </c>
      <c r="D106" s="53" t="b">
        <f t="shared" si="18"/>
        <v>0</v>
      </c>
      <c r="E106" s="53">
        <f t="shared" si="19"/>
        <v>0</v>
      </c>
    </row>
    <row r="107" spans="1:5" s="56" customFormat="1" x14ac:dyDescent="0.2">
      <c r="A107" s="53">
        <f t="shared" si="20"/>
        <v>39.75</v>
      </c>
      <c r="B107" s="53">
        <v>40.25</v>
      </c>
      <c r="C107" s="53">
        <v>40</v>
      </c>
      <c r="D107" s="53" t="b">
        <f t="shared" si="18"/>
        <v>0</v>
      </c>
      <c r="E107" s="53">
        <f t="shared" si="19"/>
        <v>0</v>
      </c>
    </row>
    <row r="108" spans="1:5" s="56" customFormat="1" x14ac:dyDescent="0.2">
      <c r="A108" s="53">
        <f t="shared" si="20"/>
        <v>40.25</v>
      </c>
      <c r="B108" s="53">
        <v>40.75</v>
      </c>
      <c r="C108" s="53">
        <v>40.5</v>
      </c>
      <c r="D108" s="53" t="b">
        <f t="shared" si="18"/>
        <v>0</v>
      </c>
      <c r="E108" s="53">
        <f t="shared" si="19"/>
        <v>0</v>
      </c>
    </row>
    <row r="109" spans="1:5" s="56" customFormat="1" x14ac:dyDescent="0.2">
      <c r="A109" s="53">
        <f t="shared" si="20"/>
        <v>40.75</v>
      </c>
      <c r="B109" s="53">
        <v>41.25</v>
      </c>
      <c r="C109" s="53">
        <v>41</v>
      </c>
      <c r="D109" s="53" t="b">
        <f t="shared" si="18"/>
        <v>0</v>
      </c>
      <c r="E109" s="53">
        <f t="shared" si="19"/>
        <v>0</v>
      </c>
    </row>
    <row r="110" spans="1:5" s="56" customFormat="1" x14ac:dyDescent="0.2">
      <c r="A110" s="53">
        <f t="shared" si="20"/>
        <v>41.25</v>
      </c>
      <c r="B110" s="53">
        <v>41.75</v>
      </c>
      <c r="C110" s="53">
        <v>41.5</v>
      </c>
      <c r="D110" s="53" t="b">
        <f t="shared" si="18"/>
        <v>0</v>
      </c>
      <c r="E110" s="53">
        <f t="shared" si="19"/>
        <v>0</v>
      </c>
    </row>
    <row r="111" spans="1:5" s="56" customFormat="1" x14ac:dyDescent="0.2">
      <c r="A111" s="53">
        <f t="shared" si="20"/>
        <v>41.75</v>
      </c>
      <c r="B111" s="53">
        <v>42.25</v>
      </c>
      <c r="C111" s="53">
        <v>42</v>
      </c>
      <c r="D111" s="53" t="b">
        <f t="shared" si="18"/>
        <v>0</v>
      </c>
      <c r="E111" s="53">
        <f t="shared" si="19"/>
        <v>0</v>
      </c>
    </row>
    <row r="112" spans="1:5" s="56" customFormat="1" x14ac:dyDescent="0.2">
      <c r="A112" s="53">
        <f t="shared" si="20"/>
        <v>42.25</v>
      </c>
      <c r="B112" s="53">
        <v>42.75</v>
      </c>
      <c r="C112" s="53">
        <v>42.5</v>
      </c>
      <c r="D112" s="53" t="b">
        <f t="shared" si="18"/>
        <v>0</v>
      </c>
      <c r="E112" s="53">
        <f t="shared" si="19"/>
        <v>0</v>
      </c>
    </row>
    <row r="113" spans="1:5" s="56" customFormat="1" x14ac:dyDescent="0.2">
      <c r="A113" s="53">
        <f t="shared" si="20"/>
        <v>42.75</v>
      </c>
      <c r="B113" s="53">
        <v>43.25</v>
      </c>
      <c r="C113" s="53">
        <v>43</v>
      </c>
      <c r="D113" s="53" t="b">
        <f t="shared" si="18"/>
        <v>0</v>
      </c>
      <c r="E113" s="53">
        <f t="shared" si="19"/>
        <v>0</v>
      </c>
    </row>
    <row r="114" spans="1:5" s="56" customFormat="1" x14ac:dyDescent="0.2">
      <c r="A114" s="53">
        <f t="shared" si="20"/>
        <v>43.25</v>
      </c>
      <c r="B114" s="53">
        <v>43.75</v>
      </c>
      <c r="C114" s="53">
        <v>43.5</v>
      </c>
      <c r="D114" s="53" t="b">
        <f t="shared" si="18"/>
        <v>0</v>
      </c>
      <c r="E114" s="53">
        <f t="shared" si="19"/>
        <v>0</v>
      </c>
    </row>
    <row r="115" spans="1:5" s="56" customFormat="1" x14ac:dyDescent="0.2">
      <c r="A115" s="53">
        <f t="shared" si="20"/>
        <v>43.75</v>
      </c>
      <c r="B115" s="53">
        <v>44.25</v>
      </c>
      <c r="C115" s="53">
        <v>44</v>
      </c>
      <c r="D115" s="53" t="b">
        <f t="shared" si="18"/>
        <v>0</v>
      </c>
      <c r="E115" s="53">
        <f t="shared" si="19"/>
        <v>0</v>
      </c>
    </row>
    <row r="116" spans="1:5" s="56" customFormat="1" x14ac:dyDescent="0.2">
      <c r="A116" s="53">
        <f t="shared" si="20"/>
        <v>44.25</v>
      </c>
      <c r="B116" s="53">
        <v>44.75</v>
      </c>
      <c r="C116" s="53">
        <v>44.5</v>
      </c>
      <c r="D116" s="53" t="b">
        <f t="shared" si="18"/>
        <v>0</v>
      </c>
      <c r="E116" s="53">
        <f t="shared" si="19"/>
        <v>0</v>
      </c>
    </row>
    <row r="117" spans="1:5" s="56" customFormat="1" x14ac:dyDescent="0.2">
      <c r="A117" s="53">
        <f t="shared" si="20"/>
        <v>44.75</v>
      </c>
      <c r="B117" s="53">
        <v>45.25</v>
      </c>
      <c r="C117" s="53">
        <v>45</v>
      </c>
      <c r="D117" s="53" t="b">
        <f t="shared" si="18"/>
        <v>0</v>
      </c>
      <c r="E117" s="53">
        <f t="shared" si="19"/>
        <v>0</v>
      </c>
    </row>
    <row r="118" spans="1:5" s="56" customFormat="1" x14ac:dyDescent="0.2">
      <c r="A118" s="53">
        <f t="shared" si="20"/>
        <v>45.25</v>
      </c>
      <c r="B118" s="53">
        <v>45.75</v>
      </c>
      <c r="C118" s="53">
        <v>45.5</v>
      </c>
      <c r="D118" s="53" t="b">
        <f t="shared" si="18"/>
        <v>0</v>
      </c>
      <c r="E118" s="53">
        <f t="shared" si="19"/>
        <v>0</v>
      </c>
    </row>
    <row r="119" spans="1:5" s="56" customFormat="1" x14ac:dyDescent="0.2">
      <c r="A119" s="53">
        <f t="shared" si="20"/>
        <v>45.75</v>
      </c>
      <c r="B119" s="53">
        <v>46.25</v>
      </c>
      <c r="C119" s="53">
        <v>46</v>
      </c>
      <c r="D119" s="53" t="b">
        <f t="shared" si="18"/>
        <v>0</v>
      </c>
      <c r="E119" s="53">
        <f t="shared" si="19"/>
        <v>0</v>
      </c>
    </row>
    <row r="120" spans="1:5" s="56" customFormat="1" x14ac:dyDescent="0.2">
      <c r="A120" s="53">
        <f t="shared" si="20"/>
        <v>46.25</v>
      </c>
      <c r="B120" s="53">
        <v>46.75</v>
      </c>
      <c r="C120" s="53">
        <v>46.5</v>
      </c>
      <c r="D120" s="53" t="b">
        <f t="shared" si="18"/>
        <v>0</v>
      </c>
      <c r="E120" s="53">
        <f t="shared" si="19"/>
        <v>0</v>
      </c>
    </row>
    <row r="121" spans="1:5" s="56" customFormat="1" x14ac:dyDescent="0.2">
      <c r="A121" s="53">
        <f t="shared" si="20"/>
        <v>46.75</v>
      </c>
      <c r="B121" s="53">
        <v>47.25</v>
      </c>
      <c r="C121" s="53">
        <v>47</v>
      </c>
      <c r="D121" s="53" t="b">
        <f t="shared" si="18"/>
        <v>0</v>
      </c>
      <c r="E121" s="53">
        <f t="shared" si="19"/>
        <v>0</v>
      </c>
    </row>
    <row r="122" spans="1:5" s="56" customFormat="1" x14ac:dyDescent="0.2">
      <c r="A122" s="53">
        <f t="shared" si="20"/>
        <v>47.25</v>
      </c>
      <c r="B122" s="53">
        <v>47.75</v>
      </c>
      <c r="C122" s="53">
        <v>47.5</v>
      </c>
      <c r="D122" s="53" t="b">
        <f t="shared" si="18"/>
        <v>0</v>
      </c>
      <c r="E122" s="53">
        <f t="shared" si="19"/>
        <v>0</v>
      </c>
    </row>
    <row r="123" spans="1:5" s="56" customFormat="1" x14ac:dyDescent="0.2">
      <c r="A123" s="53">
        <f t="shared" si="20"/>
        <v>47.75</v>
      </c>
      <c r="B123" s="53">
        <v>48.25</v>
      </c>
      <c r="C123" s="53">
        <v>48</v>
      </c>
      <c r="D123" s="53" t="b">
        <f t="shared" si="18"/>
        <v>0</v>
      </c>
      <c r="E123" s="53">
        <f t="shared" si="19"/>
        <v>0</v>
      </c>
    </row>
    <row r="124" spans="1:5" s="56" customFormat="1" x14ac:dyDescent="0.2">
      <c r="A124" s="53">
        <f t="shared" si="20"/>
        <v>48.25</v>
      </c>
      <c r="B124" s="53">
        <v>48.75</v>
      </c>
      <c r="C124" s="53">
        <v>48.5</v>
      </c>
      <c r="D124" s="53" t="b">
        <f t="shared" si="18"/>
        <v>0</v>
      </c>
      <c r="E124" s="53">
        <f t="shared" si="19"/>
        <v>0</v>
      </c>
    </row>
    <row r="125" spans="1:5" s="56" customFormat="1" x14ac:dyDescent="0.2">
      <c r="A125" s="53">
        <f t="shared" si="20"/>
        <v>48.75</v>
      </c>
      <c r="B125" s="53">
        <v>49.25</v>
      </c>
      <c r="C125" s="53">
        <v>49</v>
      </c>
      <c r="D125" s="53" t="b">
        <f t="shared" si="18"/>
        <v>0</v>
      </c>
      <c r="E125" s="53">
        <f t="shared" si="19"/>
        <v>0</v>
      </c>
    </row>
    <row r="126" spans="1:5" s="56" customFormat="1" x14ac:dyDescent="0.2">
      <c r="A126" s="53">
        <f t="shared" si="20"/>
        <v>49.25</v>
      </c>
      <c r="B126" s="53">
        <v>49.75</v>
      </c>
      <c r="C126" s="53">
        <v>49.5</v>
      </c>
      <c r="D126" s="53" t="b">
        <f t="shared" si="18"/>
        <v>0</v>
      </c>
      <c r="E126" s="53">
        <f t="shared" si="19"/>
        <v>0</v>
      </c>
    </row>
    <row r="127" spans="1:5" s="56" customFormat="1" x14ac:dyDescent="0.2">
      <c r="A127" s="53">
        <f t="shared" si="20"/>
        <v>49.75</v>
      </c>
      <c r="B127" s="53">
        <v>50.25</v>
      </c>
      <c r="C127" s="53">
        <v>50</v>
      </c>
      <c r="D127" s="53" t="b">
        <f t="shared" si="18"/>
        <v>0</v>
      </c>
      <c r="E127" s="53">
        <f t="shared" si="19"/>
        <v>0</v>
      </c>
    </row>
    <row r="128" spans="1:5" x14ac:dyDescent="0.2">
      <c r="A128" s="53">
        <f t="shared" si="20"/>
        <v>50.25</v>
      </c>
      <c r="B128" s="53">
        <v>50.75</v>
      </c>
      <c r="C128" s="53">
        <v>50.5</v>
      </c>
      <c r="D128" s="53" t="b">
        <f t="shared" ref="D128:D191" si="21">IF(AND($B$24&gt;A128,$B$24&lt;=B128),TRUE,FALSE)</f>
        <v>0</v>
      </c>
      <c r="E128" s="53">
        <f t="shared" ref="E128:E191" si="22">IF(D128=TRUE,C128,0)</f>
        <v>0</v>
      </c>
    </row>
    <row r="129" spans="1:5" x14ac:dyDescent="0.2">
      <c r="A129" s="53">
        <f t="shared" si="20"/>
        <v>50.75</v>
      </c>
      <c r="B129" s="53">
        <v>51.25</v>
      </c>
      <c r="C129" s="53">
        <v>51</v>
      </c>
      <c r="D129" s="53" t="b">
        <f t="shared" si="21"/>
        <v>0</v>
      </c>
      <c r="E129" s="53">
        <f t="shared" si="22"/>
        <v>0</v>
      </c>
    </row>
    <row r="130" spans="1:5" x14ac:dyDescent="0.2">
      <c r="A130" s="53">
        <f t="shared" si="20"/>
        <v>51.25</v>
      </c>
      <c r="B130" s="53">
        <v>51.75</v>
      </c>
      <c r="C130" s="53">
        <v>51.5</v>
      </c>
      <c r="D130" s="53" t="b">
        <f t="shared" si="21"/>
        <v>0</v>
      </c>
      <c r="E130" s="53">
        <f t="shared" si="22"/>
        <v>0</v>
      </c>
    </row>
    <row r="131" spans="1:5" x14ac:dyDescent="0.2">
      <c r="A131" s="53">
        <f t="shared" si="20"/>
        <v>51.75</v>
      </c>
      <c r="B131" s="53">
        <v>52.25</v>
      </c>
      <c r="C131" s="53">
        <v>52</v>
      </c>
      <c r="D131" s="53" t="b">
        <f t="shared" si="21"/>
        <v>0</v>
      </c>
      <c r="E131" s="53">
        <f t="shared" si="22"/>
        <v>0</v>
      </c>
    </row>
    <row r="132" spans="1:5" x14ac:dyDescent="0.2">
      <c r="A132" s="53">
        <f t="shared" si="20"/>
        <v>52.25</v>
      </c>
      <c r="B132" s="53">
        <v>52.75</v>
      </c>
      <c r="C132" s="53">
        <v>52.5</v>
      </c>
      <c r="D132" s="53" t="b">
        <f t="shared" si="21"/>
        <v>0</v>
      </c>
      <c r="E132" s="53">
        <f t="shared" si="22"/>
        <v>0</v>
      </c>
    </row>
    <row r="133" spans="1:5" x14ac:dyDescent="0.2">
      <c r="A133" s="53">
        <f t="shared" si="20"/>
        <v>52.75</v>
      </c>
      <c r="B133" s="53">
        <v>53.25</v>
      </c>
      <c r="C133" s="53">
        <v>53</v>
      </c>
      <c r="D133" s="53" t="b">
        <f t="shared" si="21"/>
        <v>0</v>
      </c>
      <c r="E133" s="53">
        <f t="shared" si="22"/>
        <v>0</v>
      </c>
    </row>
    <row r="134" spans="1:5" x14ac:dyDescent="0.2">
      <c r="A134" s="53">
        <f t="shared" si="20"/>
        <v>53.25</v>
      </c>
      <c r="B134" s="53">
        <v>53.75</v>
      </c>
      <c r="C134" s="53">
        <v>53.5</v>
      </c>
      <c r="D134" s="53" t="b">
        <f t="shared" si="21"/>
        <v>0</v>
      </c>
      <c r="E134" s="53">
        <f t="shared" si="22"/>
        <v>0</v>
      </c>
    </row>
    <row r="135" spans="1:5" x14ac:dyDescent="0.2">
      <c r="A135" s="53">
        <f t="shared" si="20"/>
        <v>53.75</v>
      </c>
      <c r="B135" s="53">
        <v>54.25</v>
      </c>
      <c r="C135" s="53">
        <v>54</v>
      </c>
      <c r="D135" s="53" t="b">
        <f t="shared" si="21"/>
        <v>0</v>
      </c>
      <c r="E135" s="53">
        <f t="shared" si="22"/>
        <v>0</v>
      </c>
    </row>
    <row r="136" spans="1:5" x14ac:dyDescent="0.2">
      <c r="A136" s="53">
        <f t="shared" si="20"/>
        <v>54.25</v>
      </c>
      <c r="B136" s="53">
        <v>54.75</v>
      </c>
      <c r="C136" s="53">
        <v>54.5</v>
      </c>
      <c r="D136" s="53" t="b">
        <f t="shared" si="21"/>
        <v>0</v>
      </c>
      <c r="E136" s="53">
        <f t="shared" si="22"/>
        <v>0</v>
      </c>
    </row>
    <row r="137" spans="1:5" x14ac:dyDescent="0.2">
      <c r="A137" s="53">
        <f t="shared" si="20"/>
        <v>54.75</v>
      </c>
      <c r="B137" s="53">
        <v>55.25</v>
      </c>
      <c r="C137" s="53">
        <v>55</v>
      </c>
      <c r="D137" s="53" t="b">
        <f t="shared" si="21"/>
        <v>0</v>
      </c>
      <c r="E137" s="53">
        <f t="shared" si="22"/>
        <v>0</v>
      </c>
    </row>
    <row r="138" spans="1:5" x14ac:dyDescent="0.2">
      <c r="A138" s="53">
        <f t="shared" si="20"/>
        <v>55.25</v>
      </c>
      <c r="B138" s="53">
        <v>55.75</v>
      </c>
      <c r="C138" s="53">
        <v>55.5</v>
      </c>
      <c r="D138" s="53" t="b">
        <f t="shared" si="21"/>
        <v>0</v>
      </c>
      <c r="E138" s="53">
        <f t="shared" si="22"/>
        <v>0</v>
      </c>
    </row>
    <row r="139" spans="1:5" x14ac:dyDescent="0.2">
      <c r="A139" s="53">
        <f t="shared" si="20"/>
        <v>55.75</v>
      </c>
      <c r="B139" s="53">
        <v>56.25</v>
      </c>
      <c r="C139" s="53">
        <v>56</v>
      </c>
      <c r="D139" s="53" t="b">
        <f t="shared" si="21"/>
        <v>0</v>
      </c>
      <c r="E139" s="53">
        <f t="shared" si="22"/>
        <v>0</v>
      </c>
    </row>
    <row r="140" spans="1:5" x14ac:dyDescent="0.2">
      <c r="A140" s="53">
        <f t="shared" si="20"/>
        <v>56.25</v>
      </c>
      <c r="B140" s="53">
        <v>56.75</v>
      </c>
      <c r="C140" s="53">
        <v>56.5</v>
      </c>
      <c r="D140" s="53" t="b">
        <f t="shared" si="21"/>
        <v>0</v>
      </c>
      <c r="E140" s="53">
        <f t="shared" si="22"/>
        <v>0</v>
      </c>
    </row>
    <row r="141" spans="1:5" x14ac:dyDescent="0.2">
      <c r="A141" s="53">
        <f t="shared" si="20"/>
        <v>56.75</v>
      </c>
      <c r="B141" s="53">
        <v>57.25</v>
      </c>
      <c r="C141" s="53">
        <v>57</v>
      </c>
      <c r="D141" s="53" t="b">
        <f t="shared" si="21"/>
        <v>0</v>
      </c>
      <c r="E141" s="53">
        <f t="shared" si="22"/>
        <v>0</v>
      </c>
    </row>
    <row r="142" spans="1:5" x14ac:dyDescent="0.2">
      <c r="A142" s="53">
        <f t="shared" si="20"/>
        <v>57.25</v>
      </c>
      <c r="B142" s="53">
        <v>57.75</v>
      </c>
      <c r="C142" s="53">
        <v>57.5</v>
      </c>
      <c r="D142" s="53" t="b">
        <f t="shared" si="21"/>
        <v>0</v>
      </c>
      <c r="E142" s="53">
        <f t="shared" si="22"/>
        <v>0</v>
      </c>
    </row>
    <row r="143" spans="1:5" x14ac:dyDescent="0.2">
      <c r="A143" s="53">
        <f t="shared" si="20"/>
        <v>57.75</v>
      </c>
      <c r="B143" s="53">
        <v>58.25</v>
      </c>
      <c r="C143" s="53">
        <v>58</v>
      </c>
      <c r="D143" s="53" t="b">
        <f t="shared" si="21"/>
        <v>0</v>
      </c>
      <c r="E143" s="53">
        <f t="shared" si="22"/>
        <v>0</v>
      </c>
    </row>
    <row r="144" spans="1:5" x14ac:dyDescent="0.2">
      <c r="A144" s="53">
        <f t="shared" si="20"/>
        <v>58.25</v>
      </c>
      <c r="B144" s="53">
        <v>58.75</v>
      </c>
      <c r="C144" s="53">
        <v>58.5</v>
      </c>
      <c r="D144" s="53" t="b">
        <f t="shared" si="21"/>
        <v>0</v>
      </c>
      <c r="E144" s="53">
        <f t="shared" si="22"/>
        <v>0</v>
      </c>
    </row>
    <row r="145" spans="1:5" x14ac:dyDescent="0.2">
      <c r="A145" s="53">
        <f t="shared" si="20"/>
        <v>58.75</v>
      </c>
      <c r="B145" s="53">
        <v>59.25</v>
      </c>
      <c r="C145" s="53">
        <v>59</v>
      </c>
      <c r="D145" s="53" t="b">
        <f t="shared" si="21"/>
        <v>0</v>
      </c>
      <c r="E145" s="53">
        <f t="shared" si="22"/>
        <v>0</v>
      </c>
    </row>
    <row r="146" spans="1:5" x14ac:dyDescent="0.2">
      <c r="A146" s="53">
        <f t="shared" si="20"/>
        <v>59.25</v>
      </c>
      <c r="B146" s="53">
        <v>59.75</v>
      </c>
      <c r="C146" s="53">
        <v>59.5</v>
      </c>
      <c r="D146" s="53" t="b">
        <f t="shared" si="21"/>
        <v>0</v>
      </c>
      <c r="E146" s="53">
        <f t="shared" si="22"/>
        <v>0</v>
      </c>
    </row>
    <row r="147" spans="1:5" x14ac:dyDescent="0.2">
      <c r="A147" s="53">
        <f t="shared" si="20"/>
        <v>59.75</v>
      </c>
      <c r="B147" s="53">
        <v>60.25</v>
      </c>
      <c r="C147" s="53">
        <v>60</v>
      </c>
      <c r="D147" s="53" t="b">
        <f t="shared" si="21"/>
        <v>0</v>
      </c>
      <c r="E147" s="53">
        <f t="shared" si="22"/>
        <v>0</v>
      </c>
    </row>
    <row r="148" spans="1:5" x14ac:dyDescent="0.2">
      <c r="A148" s="53">
        <f t="shared" si="20"/>
        <v>60.25</v>
      </c>
      <c r="B148" s="53">
        <v>60.75</v>
      </c>
      <c r="C148" s="53">
        <v>60.5</v>
      </c>
      <c r="D148" s="53" t="b">
        <f t="shared" si="21"/>
        <v>0</v>
      </c>
      <c r="E148" s="53">
        <f t="shared" si="22"/>
        <v>0</v>
      </c>
    </row>
    <row r="149" spans="1:5" x14ac:dyDescent="0.2">
      <c r="A149" s="53">
        <f t="shared" si="20"/>
        <v>60.75</v>
      </c>
      <c r="B149" s="53">
        <v>61.25</v>
      </c>
      <c r="C149" s="53">
        <v>61</v>
      </c>
      <c r="D149" s="53" t="b">
        <f t="shared" si="21"/>
        <v>0</v>
      </c>
      <c r="E149" s="53">
        <f t="shared" si="22"/>
        <v>0</v>
      </c>
    </row>
    <row r="150" spans="1:5" x14ac:dyDescent="0.2">
      <c r="A150" s="53">
        <f t="shared" si="20"/>
        <v>61.25</v>
      </c>
      <c r="B150" s="53">
        <v>61.75</v>
      </c>
      <c r="C150" s="53">
        <v>61.5</v>
      </c>
      <c r="D150" s="53" t="b">
        <f t="shared" si="21"/>
        <v>0</v>
      </c>
      <c r="E150" s="53">
        <f t="shared" si="22"/>
        <v>0</v>
      </c>
    </row>
    <row r="151" spans="1:5" x14ac:dyDescent="0.2">
      <c r="A151" s="53">
        <f t="shared" si="20"/>
        <v>61.75</v>
      </c>
      <c r="B151" s="53">
        <v>62.25</v>
      </c>
      <c r="C151" s="53">
        <v>62</v>
      </c>
      <c r="D151" s="53" t="b">
        <f t="shared" si="21"/>
        <v>0</v>
      </c>
      <c r="E151" s="53">
        <f t="shared" si="22"/>
        <v>0</v>
      </c>
    </row>
    <row r="152" spans="1:5" x14ac:dyDescent="0.2">
      <c r="A152" s="53">
        <f t="shared" si="20"/>
        <v>62.25</v>
      </c>
      <c r="B152" s="53">
        <v>62.75</v>
      </c>
      <c r="C152" s="53">
        <v>62.5</v>
      </c>
      <c r="D152" s="53" t="b">
        <f t="shared" si="21"/>
        <v>0</v>
      </c>
      <c r="E152" s="53">
        <f t="shared" si="22"/>
        <v>0</v>
      </c>
    </row>
    <row r="153" spans="1:5" x14ac:dyDescent="0.2">
      <c r="A153" s="53">
        <f t="shared" si="20"/>
        <v>62.75</v>
      </c>
      <c r="B153" s="53">
        <v>63.25</v>
      </c>
      <c r="C153" s="53">
        <v>63</v>
      </c>
      <c r="D153" s="53" t="b">
        <f t="shared" si="21"/>
        <v>0</v>
      </c>
      <c r="E153" s="53">
        <f t="shared" si="22"/>
        <v>0</v>
      </c>
    </row>
    <row r="154" spans="1:5" x14ac:dyDescent="0.2">
      <c r="A154" s="53">
        <f t="shared" si="20"/>
        <v>63.25</v>
      </c>
      <c r="B154" s="53">
        <v>63.75</v>
      </c>
      <c r="C154" s="53">
        <v>63.5</v>
      </c>
      <c r="D154" s="53" t="b">
        <f t="shared" si="21"/>
        <v>0</v>
      </c>
      <c r="E154" s="53">
        <f t="shared" si="22"/>
        <v>0</v>
      </c>
    </row>
    <row r="155" spans="1:5" x14ac:dyDescent="0.2">
      <c r="A155" s="53">
        <f t="shared" si="20"/>
        <v>63.75</v>
      </c>
      <c r="B155" s="53">
        <v>64.25</v>
      </c>
      <c r="C155" s="53">
        <v>64</v>
      </c>
      <c r="D155" s="53" t="b">
        <f t="shared" si="21"/>
        <v>0</v>
      </c>
      <c r="E155" s="53">
        <f t="shared" si="22"/>
        <v>0</v>
      </c>
    </row>
    <row r="156" spans="1:5" x14ac:dyDescent="0.2">
      <c r="A156" s="53">
        <f t="shared" si="20"/>
        <v>64.25</v>
      </c>
      <c r="B156" s="53">
        <v>64.75</v>
      </c>
      <c r="C156" s="53">
        <v>64.5</v>
      </c>
      <c r="D156" s="53" t="b">
        <f t="shared" si="21"/>
        <v>0</v>
      </c>
      <c r="E156" s="53">
        <f t="shared" si="22"/>
        <v>0</v>
      </c>
    </row>
    <row r="157" spans="1:5" x14ac:dyDescent="0.2">
      <c r="A157" s="53">
        <f t="shared" ref="A157:A220" si="23">B156</f>
        <v>64.75</v>
      </c>
      <c r="B157" s="53">
        <v>65.25</v>
      </c>
      <c r="C157" s="53">
        <v>65</v>
      </c>
      <c r="D157" s="53" t="b">
        <f t="shared" si="21"/>
        <v>0</v>
      </c>
      <c r="E157" s="53">
        <f t="shared" si="22"/>
        <v>0</v>
      </c>
    </row>
    <row r="158" spans="1:5" x14ac:dyDescent="0.2">
      <c r="A158" s="53">
        <f t="shared" si="23"/>
        <v>65.25</v>
      </c>
      <c r="B158" s="53">
        <v>65.75</v>
      </c>
      <c r="C158" s="53">
        <v>65.5</v>
      </c>
      <c r="D158" s="53" t="b">
        <f t="shared" si="21"/>
        <v>0</v>
      </c>
      <c r="E158" s="53">
        <f t="shared" si="22"/>
        <v>0</v>
      </c>
    </row>
    <row r="159" spans="1:5" x14ac:dyDescent="0.2">
      <c r="A159" s="53">
        <f t="shared" si="23"/>
        <v>65.75</v>
      </c>
      <c r="B159" s="53">
        <v>66.25</v>
      </c>
      <c r="C159" s="53">
        <v>66</v>
      </c>
      <c r="D159" s="53" t="b">
        <f t="shared" si="21"/>
        <v>0</v>
      </c>
      <c r="E159" s="53">
        <f t="shared" si="22"/>
        <v>0</v>
      </c>
    </row>
    <row r="160" spans="1:5" x14ac:dyDescent="0.2">
      <c r="A160" s="53">
        <f t="shared" si="23"/>
        <v>66.25</v>
      </c>
      <c r="B160" s="53">
        <v>66.75</v>
      </c>
      <c r="C160" s="53">
        <v>66.5</v>
      </c>
      <c r="D160" s="53" t="b">
        <f t="shared" si="21"/>
        <v>0</v>
      </c>
      <c r="E160" s="53">
        <f t="shared" si="22"/>
        <v>0</v>
      </c>
    </row>
    <row r="161" spans="1:5" x14ac:dyDescent="0.2">
      <c r="A161" s="53">
        <f t="shared" si="23"/>
        <v>66.75</v>
      </c>
      <c r="B161" s="53">
        <v>67.25</v>
      </c>
      <c r="C161" s="53">
        <v>67</v>
      </c>
      <c r="D161" s="53" t="b">
        <f t="shared" si="21"/>
        <v>0</v>
      </c>
      <c r="E161" s="53">
        <f t="shared" si="22"/>
        <v>0</v>
      </c>
    </row>
    <row r="162" spans="1:5" x14ac:dyDescent="0.2">
      <c r="A162" s="53">
        <f t="shared" si="23"/>
        <v>67.25</v>
      </c>
      <c r="B162" s="53">
        <v>67.75</v>
      </c>
      <c r="C162" s="53">
        <v>67.5</v>
      </c>
      <c r="D162" s="53" t="b">
        <f t="shared" si="21"/>
        <v>0</v>
      </c>
      <c r="E162" s="53">
        <f t="shared" si="22"/>
        <v>0</v>
      </c>
    </row>
    <row r="163" spans="1:5" x14ac:dyDescent="0.2">
      <c r="A163" s="53">
        <f t="shared" si="23"/>
        <v>67.75</v>
      </c>
      <c r="B163" s="53">
        <v>68.25</v>
      </c>
      <c r="C163" s="53">
        <v>68</v>
      </c>
      <c r="D163" s="53" t="b">
        <f t="shared" si="21"/>
        <v>0</v>
      </c>
      <c r="E163" s="53">
        <f t="shared" si="22"/>
        <v>0</v>
      </c>
    </row>
    <row r="164" spans="1:5" x14ac:dyDescent="0.2">
      <c r="A164" s="53">
        <f t="shared" si="23"/>
        <v>68.25</v>
      </c>
      <c r="B164" s="53">
        <v>68.75</v>
      </c>
      <c r="C164" s="53">
        <v>68.5</v>
      </c>
      <c r="D164" s="53" t="b">
        <f t="shared" si="21"/>
        <v>0</v>
      </c>
      <c r="E164" s="53">
        <f t="shared" si="22"/>
        <v>0</v>
      </c>
    </row>
    <row r="165" spans="1:5" x14ac:dyDescent="0.2">
      <c r="A165" s="53">
        <f t="shared" si="23"/>
        <v>68.75</v>
      </c>
      <c r="B165" s="53">
        <v>69.25</v>
      </c>
      <c r="C165" s="53">
        <v>69</v>
      </c>
      <c r="D165" s="53" t="b">
        <f t="shared" si="21"/>
        <v>0</v>
      </c>
      <c r="E165" s="53">
        <f t="shared" si="22"/>
        <v>0</v>
      </c>
    </row>
    <row r="166" spans="1:5" x14ac:dyDescent="0.2">
      <c r="A166" s="53">
        <f t="shared" si="23"/>
        <v>69.25</v>
      </c>
      <c r="B166" s="53">
        <v>69.75</v>
      </c>
      <c r="C166" s="53">
        <v>69.5</v>
      </c>
      <c r="D166" s="53" t="b">
        <f t="shared" si="21"/>
        <v>0</v>
      </c>
      <c r="E166" s="53">
        <f t="shared" si="22"/>
        <v>0</v>
      </c>
    </row>
    <row r="167" spans="1:5" x14ac:dyDescent="0.2">
      <c r="A167" s="53">
        <f t="shared" si="23"/>
        <v>69.75</v>
      </c>
      <c r="B167" s="53">
        <v>70.25</v>
      </c>
      <c r="C167" s="53">
        <v>70</v>
      </c>
      <c r="D167" s="53" t="b">
        <f t="shared" si="21"/>
        <v>0</v>
      </c>
      <c r="E167" s="53">
        <f t="shared" si="22"/>
        <v>0</v>
      </c>
    </row>
    <row r="168" spans="1:5" x14ac:dyDescent="0.2">
      <c r="A168" s="53">
        <f t="shared" si="23"/>
        <v>70.25</v>
      </c>
      <c r="B168" s="53">
        <v>70.75</v>
      </c>
      <c r="C168" s="53">
        <v>70.5</v>
      </c>
      <c r="D168" s="53" t="b">
        <f t="shared" si="21"/>
        <v>0</v>
      </c>
      <c r="E168" s="53">
        <f t="shared" si="22"/>
        <v>0</v>
      </c>
    </row>
    <row r="169" spans="1:5" x14ac:dyDescent="0.2">
      <c r="A169" s="53">
        <f t="shared" si="23"/>
        <v>70.75</v>
      </c>
      <c r="B169" s="53">
        <v>71.25</v>
      </c>
      <c r="C169" s="53">
        <v>71</v>
      </c>
      <c r="D169" s="53" t="b">
        <f t="shared" si="21"/>
        <v>0</v>
      </c>
      <c r="E169" s="53">
        <f t="shared" si="22"/>
        <v>0</v>
      </c>
    </row>
    <row r="170" spans="1:5" x14ac:dyDescent="0.2">
      <c r="A170" s="53">
        <f t="shared" si="23"/>
        <v>71.25</v>
      </c>
      <c r="B170" s="53">
        <v>71.75</v>
      </c>
      <c r="C170" s="53">
        <v>71.5</v>
      </c>
      <c r="D170" s="53" t="b">
        <f t="shared" si="21"/>
        <v>0</v>
      </c>
      <c r="E170" s="53">
        <f t="shared" si="22"/>
        <v>0</v>
      </c>
    </row>
    <row r="171" spans="1:5" x14ac:dyDescent="0.2">
      <c r="A171" s="53">
        <f t="shared" si="23"/>
        <v>71.75</v>
      </c>
      <c r="B171" s="53">
        <v>72.25</v>
      </c>
      <c r="C171" s="53">
        <v>72</v>
      </c>
      <c r="D171" s="53" t="b">
        <f t="shared" si="21"/>
        <v>0</v>
      </c>
      <c r="E171" s="53">
        <f t="shared" si="22"/>
        <v>0</v>
      </c>
    </row>
    <row r="172" spans="1:5" x14ac:dyDescent="0.2">
      <c r="A172" s="53">
        <f t="shared" si="23"/>
        <v>72.25</v>
      </c>
      <c r="B172" s="53">
        <v>72.75</v>
      </c>
      <c r="C172" s="53">
        <v>72.5</v>
      </c>
      <c r="D172" s="53" t="b">
        <f t="shared" si="21"/>
        <v>0</v>
      </c>
      <c r="E172" s="53">
        <f t="shared" si="22"/>
        <v>0</v>
      </c>
    </row>
    <row r="173" spans="1:5" x14ac:dyDescent="0.2">
      <c r="A173" s="53">
        <f t="shared" si="23"/>
        <v>72.75</v>
      </c>
      <c r="B173" s="53">
        <v>73.25</v>
      </c>
      <c r="C173" s="53">
        <v>73</v>
      </c>
      <c r="D173" s="53" t="b">
        <f t="shared" si="21"/>
        <v>0</v>
      </c>
      <c r="E173" s="53">
        <f t="shared" si="22"/>
        <v>0</v>
      </c>
    </row>
    <row r="174" spans="1:5" x14ac:dyDescent="0.2">
      <c r="A174" s="53">
        <f t="shared" si="23"/>
        <v>73.25</v>
      </c>
      <c r="B174" s="53">
        <v>73.75</v>
      </c>
      <c r="C174" s="53">
        <v>73.5</v>
      </c>
      <c r="D174" s="53" t="b">
        <f t="shared" si="21"/>
        <v>0</v>
      </c>
      <c r="E174" s="53">
        <f t="shared" si="22"/>
        <v>0</v>
      </c>
    </row>
    <row r="175" spans="1:5" x14ac:dyDescent="0.2">
      <c r="A175" s="53">
        <f t="shared" si="23"/>
        <v>73.75</v>
      </c>
      <c r="B175" s="53">
        <v>74.25</v>
      </c>
      <c r="C175" s="53">
        <v>74</v>
      </c>
      <c r="D175" s="53" t="b">
        <f t="shared" si="21"/>
        <v>0</v>
      </c>
      <c r="E175" s="53">
        <f t="shared" si="22"/>
        <v>0</v>
      </c>
    </row>
    <row r="176" spans="1:5" x14ac:dyDescent="0.2">
      <c r="A176" s="53">
        <f t="shared" si="23"/>
        <v>74.25</v>
      </c>
      <c r="B176" s="53">
        <v>74.75</v>
      </c>
      <c r="C176" s="53">
        <v>74.5</v>
      </c>
      <c r="D176" s="53" t="b">
        <f t="shared" si="21"/>
        <v>0</v>
      </c>
      <c r="E176" s="53">
        <f t="shared" si="22"/>
        <v>0</v>
      </c>
    </row>
    <row r="177" spans="1:5" x14ac:dyDescent="0.2">
      <c r="A177" s="53">
        <f t="shared" si="23"/>
        <v>74.75</v>
      </c>
      <c r="B177" s="53">
        <v>75.25</v>
      </c>
      <c r="C177" s="53">
        <v>75</v>
      </c>
      <c r="D177" s="53" t="b">
        <f t="shared" si="21"/>
        <v>0</v>
      </c>
      <c r="E177" s="53">
        <f t="shared" si="22"/>
        <v>0</v>
      </c>
    </row>
    <row r="178" spans="1:5" x14ac:dyDescent="0.2">
      <c r="A178" s="53">
        <f t="shared" si="23"/>
        <v>75.25</v>
      </c>
      <c r="B178" s="53">
        <v>75.75</v>
      </c>
      <c r="C178" s="53">
        <v>75.5</v>
      </c>
      <c r="D178" s="53" t="b">
        <f t="shared" si="21"/>
        <v>0</v>
      </c>
      <c r="E178" s="53">
        <f t="shared" si="22"/>
        <v>0</v>
      </c>
    </row>
    <row r="179" spans="1:5" x14ac:dyDescent="0.2">
      <c r="A179" s="53">
        <f t="shared" si="23"/>
        <v>75.75</v>
      </c>
      <c r="B179" s="53">
        <v>76.25</v>
      </c>
      <c r="C179" s="53">
        <v>76</v>
      </c>
      <c r="D179" s="53" t="b">
        <f t="shared" si="21"/>
        <v>0</v>
      </c>
      <c r="E179" s="53">
        <f t="shared" si="22"/>
        <v>0</v>
      </c>
    </row>
    <row r="180" spans="1:5" x14ac:dyDescent="0.2">
      <c r="A180" s="53">
        <f t="shared" si="23"/>
        <v>76.25</v>
      </c>
      <c r="B180" s="53">
        <v>76.75</v>
      </c>
      <c r="C180" s="53">
        <v>76.5</v>
      </c>
      <c r="D180" s="53" t="b">
        <f t="shared" si="21"/>
        <v>0</v>
      </c>
      <c r="E180" s="53">
        <f t="shared" si="22"/>
        <v>0</v>
      </c>
    </row>
    <row r="181" spans="1:5" x14ac:dyDescent="0.2">
      <c r="A181" s="53">
        <f t="shared" si="23"/>
        <v>76.75</v>
      </c>
      <c r="B181" s="53">
        <v>77.25</v>
      </c>
      <c r="C181" s="53">
        <v>77</v>
      </c>
      <c r="D181" s="53" t="b">
        <f t="shared" si="21"/>
        <v>0</v>
      </c>
      <c r="E181" s="53">
        <f t="shared" si="22"/>
        <v>0</v>
      </c>
    </row>
    <row r="182" spans="1:5" x14ac:dyDescent="0.2">
      <c r="A182" s="53">
        <f t="shared" si="23"/>
        <v>77.25</v>
      </c>
      <c r="B182" s="53">
        <v>77.75</v>
      </c>
      <c r="C182" s="53">
        <v>77.5</v>
      </c>
      <c r="D182" s="53" t="b">
        <f t="shared" si="21"/>
        <v>0</v>
      </c>
      <c r="E182" s="53">
        <f t="shared" si="22"/>
        <v>0</v>
      </c>
    </row>
    <row r="183" spans="1:5" x14ac:dyDescent="0.2">
      <c r="A183" s="53">
        <f t="shared" si="23"/>
        <v>77.75</v>
      </c>
      <c r="B183" s="53">
        <v>78.25</v>
      </c>
      <c r="C183" s="53">
        <v>78</v>
      </c>
      <c r="D183" s="53" t="b">
        <f t="shared" si="21"/>
        <v>0</v>
      </c>
      <c r="E183" s="53">
        <f t="shared" si="22"/>
        <v>0</v>
      </c>
    </row>
    <row r="184" spans="1:5" x14ac:dyDescent="0.2">
      <c r="A184" s="53">
        <f t="shared" si="23"/>
        <v>78.25</v>
      </c>
      <c r="B184" s="53">
        <v>78.75</v>
      </c>
      <c r="C184" s="53">
        <v>78.5</v>
      </c>
      <c r="D184" s="53" t="b">
        <f t="shared" si="21"/>
        <v>0</v>
      </c>
      <c r="E184" s="53">
        <f t="shared" si="22"/>
        <v>0</v>
      </c>
    </row>
    <row r="185" spans="1:5" x14ac:dyDescent="0.2">
      <c r="A185" s="53">
        <f t="shared" si="23"/>
        <v>78.75</v>
      </c>
      <c r="B185" s="53">
        <v>79.25</v>
      </c>
      <c r="C185" s="53">
        <v>79</v>
      </c>
      <c r="D185" s="53" t="b">
        <f t="shared" si="21"/>
        <v>0</v>
      </c>
      <c r="E185" s="53">
        <f t="shared" si="22"/>
        <v>0</v>
      </c>
    </row>
    <row r="186" spans="1:5" x14ac:dyDescent="0.2">
      <c r="A186" s="53">
        <f t="shared" si="23"/>
        <v>79.25</v>
      </c>
      <c r="B186" s="53">
        <v>79.75</v>
      </c>
      <c r="C186" s="53">
        <v>79.5</v>
      </c>
      <c r="D186" s="53" t="b">
        <f t="shared" si="21"/>
        <v>0</v>
      </c>
      <c r="E186" s="53">
        <f t="shared" si="22"/>
        <v>0</v>
      </c>
    </row>
    <row r="187" spans="1:5" x14ac:dyDescent="0.2">
      <c r="A187" s="53">
        <f t="shared" si="23"/>
        <v>79.75</v>
      </c>
      <c r="B187" s="53">
        <v>80.25</v>
      </c>
      <c r="C187" s="53">
        <v>80</v>
      </c>
      <c r="D187" s="53" t="b">
        <f t="shared" si="21"/>
        <v>0</v>
      </c>
      <c r="E187" s="53">
        <f t="shared" si="22"/>
        <v>0</v>
      </c>
    </row>
    <row r="188" spans="1:5" x14ac:dyDescent="0.2">
      <c r="A188" s="53">
        <f t="shared" si="23"/>
        <v>80.25</v>
      </c>
      <c r="B188" s="53">
        <v>80.75</v>
      </c>
      <c r="C188" s="53">
        <v>80.5</v>
      </c>
      <c r="D188" s="53" t="b">
        <f t="shared" si="21"/>
        <v>0</v>
      </c>
      <c r="E188" s="53">
        <f t="shared" si="22"/>
        <v>0</v>
      </c>
    </row>
    <row r="189" spans="1:5" x14ac:dyDescent="0.2">
      <c r="A189" s="53">
        <f t="shared" si="23"/>
        <v>80.75</v>
      </c>
      <c r="B189" s="53">
        <v>81.25</v>
      </c>
      <c r="C189" s="53">
        <v>81</v>
      </c>
      <c r="D189" s="53" t="b">
        <f t="shared" si="21"/>
        <v>0</v>
      </c>
      <c r="E189" s="53">
        <f t="shared" si="22"/>
        <v>0</v>
      </c>
    </row>
    <row r="190" spans="1:5" x14ac:dyDescent="0.2">
      <c r="A190" s="53">
        <f t="shared" si="23"/>
        <v>81.25</v>
      </c>
      <c r="B190" s="53">
        <v>81.75</v>
      </c>
      <c r="C190" s="53">
        <v>81.5</v>
      </c>
      <c r="D190" s="53" t="b">
        <f t="shared" si="21"/>
        <v>0</v>
      </c>
      <c r="E190" s="53">
        <f t="shared" si="22"/>
        <v>0</v>
      </c>
    </row>
    <row r="191" spans="1:5" x14ac:dyDescent="0.2">
      <c r="A191" s="53">
        <f t="shared" si="23"/>
        <v>81.75</v>
      </c>
      <c r="B191" s="53">
        <v>82.25</v>
      </c>
      <c r="C191" s="53">
        <v>82</v>
      </c>
      <c r="D191" s="53" t="b">
        <f t="shared" si="21"/>
        <v>0</v>
      </c>
      <c r="E191" s="53">
        <f t="shared" si="22"/>
        <v>0</v>
      </c>
    </row>
    <row r="192" spans="1:5" x14ac:dyDescent="0.2">
      <c r="A192" s="53">
        <f t="shared" si="23"/>
        <v>82.25</v>
      </c>
      <c r="B192" s="53">
        <v>82.75</v>
      </c>
      <c r="C192" s="53">
        <v>82.5</v>
      </c>
      <c r="D192" s="53" t="b">
        <f t="shared" ref="D192:D255" si="24">IF(AND($B$24&gt;A192,$B$24&lt;=B192),TRUE,FALSE)</f>
        <v>0</v>
      </c>
      <c r="E192" s="53">
        <f t="shared" ref="E192:E255" si="25">IF(D192=TRUE,C192,0)</f>
        <v>0</v>
      </c>
    </row>
    <row r="193" spans="1:5" x14ac:dyDescent="0.2">
      <c r="A193" s="53">
        <f t="shared" si="23"/>
        <v>82.75</v>
      </c>
      <c r="B193" s="53">
        <v>83.25</v>
      </c>
      <c r="C193" s="53">
        <v>83</v>
      </c>
      <c r="D193" s="53" t="b">
        <f t="shared" si="24"/>
        <v>0</v>
      </c>
      <c r="E193" s="53">
        <f t="shared" si="25"/>
        <v>0</v>
      </c>
    </row>
    <row r="194" spans="1:5" x14ac:dyDescent="0.2">
      <c r="A194" s="53">
        <f t="shared" si="23"/>
        <v>83.25</v>
      </c>
      <c r="B194" s="53">
        <v>83.75</v>
      </c>
      <c r="C194" s="53">
        <v>83.5</v>
      </c>
      <c r="D194" s="53" t="b">
        <f t="shared" si="24"/>
        <v>0</v>
      </c>
      <c r="E194" s="53">
        <f t="shared" si="25"/>
        <v>0</v>
      </c>
    </row>
    <row r="195" spans="1:5" x14ac:dyDescent="0.2">
      <c r="A195" s="53">
        <f t="shared" si="23"/>
        <v>83.75</v>
      </c>
      <c r="B195" s="53">
        <v>84.25</v>
      </c>
      <c r="C195" s="53">
        <v>84</v>
      </c>
      <c r="D195" s="53" t="b">
        <f t="shared" si="24"/>
        <v>0</v>
      </c>
      <c r="E195" s="53">
        <f t="shared" si="25"/>
        <v>0</v>
      </c>
    </row>
    <row r="196" spans="1:5" x14ac:dyDescent="0.2">
      <c r="A196" s="53">
        <f t="shared" si="23"/>
        <v>84.25</v>
      </c>
      <c r="B196" s="53">
        <v>84.75</v>
      </c>
      <c r="C196" s="53">
        <v>84.5</v>
      </c>
      <c r="D196" s="53" t="b">
        <f t="shared" si="24"/>
        <v>0</v>
      </c>
      <c r="E196" s="53">
        <f t="shared" si="25"/>
        <v>0</v>
      </c>
    </row>
    <row r="197" spans="1:5" x14ac:dyDescent="0.2">
      <c r="A197" s="53">
        <f t="shared" si="23"/>
        <v>84.75</v>
      </c>
      <c r="B197" s="53">
        <v>85.25</v>
      </c>
      <c r="C197" s="53">
        <v>85</v>
      </c>
      <c r="D197" s="53" t="b">
        <f t="shared" si="24"/>
        <v>0</v>
      </c>
      <c r="E197" s="53">
        <f t="shared" si="25"/>
        <v>0</v>
      </c>
    </row>
    <row r="198" spans="1:5" x14ac:dyDescent="0.2">
      <c r="A198" s="53">
        <f t="shared" si="23"/>
        <v>85.25</v>
      </c>
      <c r="B198" s="53">
        <v>85.75</v>
      </c>
      <c r="C198" s="53">
        <v>85.5</v>
      </c>
      <c r="D198" s="53" t="b">
        <f t="shared" si="24"/>
        <v>0</v>
      </c>
      <c r="E198" s="53">
        <f t="shared" si="25"/>
        <v>0</v>
      </c>
    </row>
    <row r="199" spans="1:5" x14ac:dyDescent="0.2">
      <c r="A199" s="53">
        <f t="shared" si="23"/>
        <v>85.75</v>
      </c>
      <c r="B199" s="53">
        <v>86.25</v>
      </c>
      <c r="C199" s="53">
        <v>86</v>
      </c>
      <c r="D199" s="53" t="b">
        <f t="shared" si="24"/>
        <v>0</v>
      </c>
      <c r="E199" s="53">
        <f t="shared" si="25"/>
        <v>0</v>
      </c>
    </row>
    <row r="200" spans="1:5" x14ac:dyDescent="0.2">
      <c r="A200" s="53">
        <f t="shared" si="23"/>
        <v>86.25</v>
      </c>
      <c r="B200" s="53">
        <v>86.75</v>
      </c>
      <c r="C200" s="53">
        <v>86.5</v>
      </c>
      <c r="D200" s="53" t="b">
        <f t="shared" si="24"/>
        <v>0</v>
      </c>
      <c r="E200" s="53">
        <f t="shared" si="25"/>
        <v>0</v>
      </c>
    </row>
    <row r="201" spans="1:5" x14ac:dyDescent="0.2">
      <c r="A201" s="53">
        <f t="shared" si="23"/>
        <v>86.75</v>
      </c>
      <c r="B201" s="53">
        <v>87.25</v>
      </c>
      <c r="C201" s="53">
        <v>87</v>
      </c>
      <c r="D201" s="53" t="b">
        <f t="shared" si="24"/>
        <v>0</v>
      </c>
      <c r="E201" s="53">
        <f t="shared" si="25"/>
        <v>0</v>
      </c>
    </row>
    <row r="202" spans="1:5" x14ac:dyDescent="0.2">
      <c r="A202" s="53">
        <f t="shared" si="23"/>
        <v>87.25</v>
      </c>
      <c r="B202" s="53">
        <v>87.75</v>
      </c>
      <c r="C202" s="53">
        <v>87.5</v>
      </c>
      <c r="D202" s="53" t="b">
        <f t="shared" si="24"/>
        <v>0</v>
      </c>
      <c r="E202" s="53">
        <f t="shared" si="25"/>
        <v>0</v>
      </c>
    </row>
    <row r="203" spans="1:5" x14ac:dyDescent="0.2">
      <c r="A203" s="53">
        <f t="shared" si="23"/>
        <v>87.75</v>
      </c>
      <c r="B203" s="53">
        <v>88.25</v>
      </c>
      <c r="C203" s="53">
        <v>88</v>
      </c>
      <c r="D203" s="53" t="b">
        <f t="shared" si="24"/>
        <v>0</v>
      </c>
      <c r="E203" s="53">
        <f t="shared" si="25"/>
        <v>0</v>
      </c>
    </row>
    <row r="204" spans="1:5" x14ac:dyDescent="0.2">
      <c r="A204" s="53">
        <f t="shared" si="23"/>
        <v>88.25</v>
      </c>
      <c r="B204" s="53">
        <v>88.75</v>
      </c>
      <c r="C204" s="53">
        <v>88.5</v>
      </c>
      <c r="D204" s="53" t="b">
        <f t="shared" si="24"/>
        <v>0</v>
      </c>
      <c r="E204" s="53">
        <f t="shared" si="25"/>
        <v>0</v>
      </c>
    </row>
    <row r="205" spans="1:5" x14ac:dyDescent="0.2">
      <c r="A205" s="53">
        <f t="shared" si="23"/>
        <v>88.75</v>
      </c>
      <c r="B205" s="53">
        <v>89.25</v>
      </c>
      <c r="C205" s="53">
        <v>89</v>
      </c>
      <c r="D205" s="53" t="b">
        <f t="shared" si="24"/>
        <v>0</v>
      </c>
      <c r="E205" s="53">
        <f t="shared" si="25"/>
        <v>0</v>
      </c>
    </row>
    <row r="206" spans="1:5" x14ac:dyDescent="0.2">
      <c r="A206" s="53">
        <f t="shared" si="23"/>
        <v>89.25</v>
      </c>
      <c r="B206" s="53">
        <v>89.75</v>
      </c>
      <c r="C206" s="53">
        <v>89.5</v>
      </c>
      <c r="D206" s="53" t="b">
        <f t="shared" si="24"/>
        <v>0</v>
      </c>
      <c r="E206" s="53">
        <f t="shared" si="25"/>
        <v>0</v>
      </c>
    </row>
    <row r="207" spans="1:5" x14ac:dyDescent="0.2">
      <c r="A207" s="53">
        <f t="shared" si="23"/>
        <v>89.75</v>
      </c>
      <c r="B207" s="53">
        <v>90.25</v>
      </c>
      <c r="C207" s="53">
        <v>90</v>
      </c>
      <c r="D207" s="53" t="b">
        <f t="shared" si="24"/>
        <v>0</v>
      </c>
      <c r="E207" s="53">
        <f t="shared" si="25"/>
        <v>0</v>
      </c>
    </row>
    <row r="208" spans="1:5" x14ac:dyDescent="0.2">
      <c r="A208" s="53">
        <f t="shared" si="23"/>
        <v>90.25</v>
      </c>
      <c r="B208" s="53">
        <v>90.75</v>
      </c>
      <c r="C208" s="53">
        <v>90.5</v>
      </c>
      <c r="D208" s="53" t="b">
        <f t="shared" si="24"/>
        <v>0</v>
      </c>
      <c r="E208" s="53">
        <f t="shared" si="25"/>
        <v>0</v>
      </c>
    </row>
    <row r="209" spans="1:5" x14ac:dyDescent="0.2">
      <c r="A209" s="53">
        <f t="shared" si="23"/>
        <v>90.75</v>
      </c>
      <c r="B209" s="53">
        <v>91.25</v>
      </c>
      <c r="C209" s="53">
        <v>91</v>
      </c>
      <c r="D209" s="53" t="b">
        <f t="shared" si="24"/>
        <v>0</v>
      </c>
      <c r="E209" s="53">
        <f t="shared" si="25"/>
        <v>0</v>
      </c>
    </row>
    <row r="210" spans="1:5" x14ac:dyDescent="0.2">
      <c r="A210" s="53">
        <f t="shared" si="23"/>
        <v>91.25</v>
      </c>
      <c r="B210" s="53">
        <v>91.75</v>
      </c>
      <c r="C210" s="53">
        <v>91.5</v>
      </c>
      <c r="D210" s="53" t="b">
        <f t="shared" si="24"/>
        <v>0</v>
      </c>
      <c r="E210" s="53">
        <f t="shared" si="25"/>
        <v>0</v>
      </c>
    </row>
    <row r="211" spans="1:5" x14ac:dyDescent="0.2">
      <c r="A211" s="53">
        <f t="shared" si="23"/>
        <v>91.75</v>
      </c>
      <c r="B211" s="53">
        <v>92.25</v>
      </c>
      <c r="C211" s="53">
        <v>92</v>
      </c>
      <c r="D211" s="53" t="b">
        <f t="shared" si="24"/>
        <v>0</v>
      </c>
      <c r="E211" s="53">
        <f t="shared" si="25"/>
        <v>0</v>
      </c>
    </row>
    <row r="212" spans="1:5" x14ac:dyDescent="0.2">
      <c r="A212" s="53">
        <f t="shared" si="23"/>
        <v>92.25</v>
      </c>
      <c r="B212" s="53">
        <v>92.75</v>
      </c>
      <c r="C212" s="53">
        <v>92.5</v>
      </c>
      <c r="D212" s="53" t="b">
        <f t="shared" si="24"/>
        <v>0</v>
      </c>
      <c r="E212" s="53">
        <f t="shared" si="25"/>
        <v>0</v>
      </c>
    </row>
    <row r="213" spans="1:5" x14ac:dyDescent="0.2">
      <c r="A213" s="53">
        <f t="shared" si="23"/>
        <v>92.75</v>
      </c>
      <c r="B213" s="53">
        <v>93.25</v>
      </c>
      <c r="C213" s="53">
        <v>93</v>
      </c>
      <c r="D213" s="53" t="b">
        <f t="shared" si="24"/>
        <v>0</v>
      </c>
      <c r="E213" s="53">
        <f t="shared" si="25"/>
        <v>0</v>
      </c>
    </row>
    <row r="214" spans="1:5" x14ac:dyDescent="0.2">
      <c r="A214" s="53">
        <f t="shared" si="23"/>
        <v>93.25</v>
      </c>
      <c r="B214" s="53">
        <v>93.75</v>
      </c>
      <c r="C214" s="53">
        <v>93.5</v>
      </c>
      <c r="D214" s="53" t="b">
        <f t="shared" si="24"/>
        <v>0</v>
      </c>
      <c r="E214" s="53">
        <f t="shared" si="25"/>
        <v>0</v>
      </c>
    </row>
    <row r="215" spans="1:5" x14ac:dyDescent="0.2">
      <c r="A215" s="53">
        <f t="shared" si="23"/>
        <v>93.75</v>
      </c>
      <c r="B215" s="53">
        <v>94.25</v>
      </c>
      <c r="C215" s="53">
        <v>94</v>
      </c>
      <c r="D215" s="53" t="b">
        <f t="shared" si="24"/>
        <v>0</v>
      </c>
      <c r="E215" s="53">
        <f t="shared" si="25"/>
        <v>0</v>
      </c>
    </row>
    <row r="216" spans="1:5" x14ac:dyDescent="0.2">
      <c r="A216" s="53">
        <f t="shared" si="23"/>
        <v>94.25</v>
      </c>
      <c r="B216" s="53">
        <v>94.75</v>
      </c>
      <c r="C216" s="53">
        <v>94.5</v>
      </c>
      <c r="D216" s="53" t="b">
        <f t="shared" si="24"/>
        <v>0</v>
      </c>
      <c r="E216" s="53">
        <f t="shared" si="25"/>
        <v>0</v>
      </c>
    </row>
    <row r="217" spans="1:5" x14ac:dyDescent="0.2">
      <c r="A217" s="53">
        <f t="shared" si="23"/>
        <v>94.75</v>
      </c>
      <c r="B217" s="53">
        <v>95.25</v>
      </c>
      <c r="C217" s="53">
        <v>95</v>
      </c>
      <c r="D217" s="53" t="b">
        <f t="shared" si="24"/>
        <v>0</v>
      </c>
      <c r="E217" s="53">
        <f t="shared" si="25"/>
        <v>0</v>
      </c>
    </row>
    <row r="218" spans="1:5" x14ac:dyDescent="0.2">
      <c r="A218" s="53">
        <f t="shared" si="23"/>
        <v>95.25</v>
      </c>
      <c r="B218" s="53">
        <v>95.75</v>
      </c>
      <c r="C218" s="53">
        <v>95.5</v>
      </c>
      <c r="D218" s="53" t="b">
        <f t="shared" si="24"/>
        <v>0</v>
      </c>
      <c r="E218" s="53">
        <f t="shared" si="25"/>
        <v>0</v>
      </c>
    </row>
    <row r="219" spans="1:5" x14ac:dyDescent="0.2">
      <c r="A219" s="53">
        <f t="shared" si="23"/>
        <v>95.75</v>
      </c>
      <c r="B219" s="53">
        <v>96.25</v>
      </c>
      <c r="C219" s="53">
        <v>96</v>
      </c>
      <c r="D219" s="53" t="b">
        <f t="shared" si="24"/>
        <v>0</v>
      </c>
      <c r="E219" s="53">
        <f t="shared" si="25"/>
        <v>0</v>
      </c>
    </row>
    <row r="220" spans="1:5" x14ac:dyDescent="0.2">
      <c r="A220" s="53">
        <f t="shared" si="23"/>
        <v>96.25</v>
      </c>
      <c r="B220" s="53">
        <v>96.75</v>
      </c>
      <c r="C220" s="53">
        <v>96.5</v>
      </c>
      <c r="D220" s="53" t="b">
        <f t="shared" si="24"/>
        <v>0</v>
      </c>
      <c r="E220" s="53">
        <f t="shared" si="25"/>
        <v>0</v>
      </c>
    </row>
    <row r="221" spans="1:5" x14ac:dyDescent="0.2">
      <c r="A221" s="53">
        <f t="shared" ref="A221:A284" si="26">B220</f>
        <v>96.75</v>
      </c>
      <c r="B221" s="53">
        <v>97.25</v>
      </c>
      <c r="C221" s="53">
        <v>97</v>
      </c>
      <c r="D221" s="53" t="b">
        <f t="shared" si="24"/>
        <v>0</v>
      </c>
      <c r="E221" s="53">
        <f t="shared" si="25"/>
        <v>0</v>
      </c>
    </row>
    <row r="222" spans="1:5" x14ac:dyDescent="0.2">
      <c r="A222" s="53">
        <f t="shared" si="26"/>
        <v>97.25</v>
      </c>
      <c r="B222" s="53">
        <v>97.75</v>
      </c>
      <c r="C222" s="53">
        <v>97.5</v>
      </c>
      <c r="D222" s="53" t="b">
        <f t="shared" si="24"/>
        <v>0</v>
      </c>
      <c r="E222" s="53">
        <f t="shared" si="25"/>
        <v>0</v>
      </c>
    </row>
    <row r="223" spans="1:5" x14ac:dyDescent="0.2">
      <c r="A223" s="53">
        <f t="shared" si="26"/>
        <v>97.75</v>
      </c>
      <c r="B223" s="53">
        <v>98.25</v>
      </c>
      <c r="C223" s="53">
        <v>98</v>
      </c>
      <c r="D223" s="53" t="b">
        <f t="shared" si="24"/>
        <v>0</v>
      </c>
      <c r="E223" s="53">
        <f t="shared" si="25"/>
        <v>0</v>
      </c>
    </row>
    <row r="224" spans="1:5" x14ac:dyDescent="0.2">
      <c r="A224" s="53">
        <f t="shared" si="26"/>
        <v>98.25</v>
      </c>
      <c r="B224" s="53">
        <v>98.75</v>
      </c>
      <c r="C224" s="53">
        <v>98.5</v>
      </c>
      <c r="D224" s="53" t="b">
        <f t="shared" si="24"/>
        <v>0</v>
      </c>
      <c r="E224" s="53">
        <f t="shared" si="25"/>
        <v>0</v>
      </c>
    </row>
    <row r="225" spans="1:5" x14ac:dyDescent="0.2">
      <c r="A225" s="53">
        <f t="shared" si="26"/>
        <v>98.75</v>
      </c>
      <c r="B225" s="53">
        <v>99.25</v>
      </c>
      <c r="C225" s="53">
        <v>99</v>
      </c>
      <c r="D225" s="53" t="b">
        <f t="shared" si="24"/>
        <v>0</v>
      </c>
      <c r="E225" s="53">
        <f t="shared" si="25"/>
        <v>0</v>
      </c>
    </row>
    <row r="226" spans="1:5" x14ac:dyDescent="0.2">
      <c r="A226" s="53">
        <f t="shared" si="26"/>
        <v>99.25</v>
      </c>
      <c r="B226" s="53">
        <v>99.75</v>
      </c>
      <c r="C226" s="53">
        <v>99.5</v>
      </c>
      <c r="D226" s="53" t="b">
        <f t="shared" si="24"/>
        <v>0</v>
      </c>
      <c r="E226" s="53">
        <f t="shared" si="25"/>
        <v>0</v>
      </c>
    </row>
    <row r="227" spans="1:5" x14ac:dyDescent="0.2">
      <c r="A227" s="53">
        <f t="shared" si="26"/>
        <v>99.75</v>
      </c>
      <c r="B227" s="53">
        <v>100.25</v>
      </c>
      <c r="C227" s="53">
        <v>100</v>
      </c>
      <c r="D227" s="53" t="b">
        <f t="shared" si="24"/>
        <v>0</v>
      </c>
      <c r="E227" s="53">
        <f t="shared" si="25"/>
        <v>0</v>
      </c>
    </row>
    <row r="228" spans="1:5" x14ac:dyDescent="0.2">
      <c r="A228" s="53">
        <f t="shared" si="26"/>
        <v>100.25</v>
      </c>
      <c r="B228" s="53">
        <v>100.75</v>
      </c>
      <c r="C228" s="53">
        <v>100.5</v>
      </c>
      <c r="D228" s="53" t="b">
        <f t="shared" si="24"/>
        <v>0</v>
      </c>
      <c r="E228" s="53">
        <f t="shared" si="25"/>
        <v>0</v>
      </c>
    </row>
    <row r="229" spans="1:5" x14ac:dyDescent="0.2">
      <c r="A229" s="53">
        <f t="shared" si="26"/>
        <v>100.75</v>
      </c>
      <c r="B229" s="53">
        <v>101.25</v>
      </c>
      <c r="C229" s="53">
        <v>101</v>
      </c>
      <c r="D229" s="53" t="b">
        <f t="shared" si="24"/>
        <v>0</v>
      </c>
      <c r="E229" s="53">
        <f t="shared" si="25"/>
        <v>0</v>
      </c>
    </row>
    <row r="230" spans="1:5" x14ac:dyDescent="0.2">
      <c r="A230" s="53">
        <f t="shared" si="26"/>
        <v>101.25</v>
      </c>
      <c r="B230" s="53">
        <v>101.75</v>
      </c>
      <c r="C230" s="53">
        <v>101.5</v>
      </c>
      <c r="D230" s="53" t="b">
        <f t="shared" si="24"/>
        <v>0</v>
      </c>
      <c r="E230" s="53">
        <f t="shared" si="25"/>
        <v>0</v>
      </c>
    </row>
    <row r="231" spans="1:5" x14ac:dyDescent="0.2">
      <c r="A231" s="53">
        <f t="shared" si="26"/>
        <v>101.75</v>
      </c>
      <c r="B231" s="53">
        <v>102.25</v>
      </c>
      <c r="C231" s="53">
        <v>102</v>
      </c>
      <c r="D231" s="53" t="b">
        <f t="shared" si="24"/>
        <v>0</v>
      </c>
      <c r="E231" s="53">
        <f t="shared" si="25"/>
        <v>0</v>
      </c>
    </row>
    <row r="232" spans="1:5" x14ac:dyDescent="0.2">
      <c r="A232" s="53">
        <f t="shared" si="26"/>
        <v>102.25</v>
      </c>
      <c r="B232" s="53">
        <v>102.75</v>
      </c>
      <c r="C232" s="53">
        <v>102.5</v>
      </c>
      <c r="D232" s="53" t="b">
        <f t="shared" si="24"/>
        <v>0</v>
      </c>
      <c r="E232" s="53">
        <f t="shared" si="25"/>
        <v>0</v>
      </c>
    </row>
    <row r="233" spans="1:5" x14ac:dyDescent="0.2">
      <c r="A233" s="53">
        <f t="shared" si="26"/>
        <v>102.75</v>
      </c>
      <c r="B233" s="53">
        <v>103.25</v>
      </c>
      <c r="C233" s="53">
        <v>103</v>
      </c>
      <c r="D233" s="53" t="b">
        <f t="shared" si="24"/>
        <v>0</v>
      </c>
      <c r="E233" s="53">
        <f t="shared" si="25"/>
        <v>0</v>
      </c>
    </row>
    <row r="234" spans="1:5" x14ac:dyDescent="0.2">
      <c r="A234" s="53">
        <f t="shared" si="26"/>
        <v>103.25</v>
      </c>
      <c r="B234" s="53">
        <v>103.75</v>
      </c>
      <c r="C234" s="53">
        <v>103.5</v>
      </c>
      <c r="D234" s="53" t="b">
        <f t="shared" si="24"/>
        <v>0</v>
      </c>
      <c r="E234" s="53">
        <f t="shared" si="25"/>
        <v>0</v>
      </c>
    </row>
    <row r="235" spans="1:5" x14ac:dyDescent="0.2">
      <c r="A235" s="53">
        <f t="shared" si="26"/>
        <v>103.75</v>
      </c>
      <c r="B235" s="53">
        <v>104.25</v>
      </c>
      <c r="C235" s="53">
        <v>104</v>
      </c>
      <c r="D235" s="53" t="b">
        <f t="shared" si="24"/>
        <v>0</v>
      </c>
      <c r="E235" s="53">
        <f t="shared" si="25"/>
        <v>0</v>
      </c>
    </row>
    <row r="236" spans="1:5" x14ac:dyDescent="0.2">
      <c r="A236" s="53">
        <f t="shared" si="26"/>
        <v>104.25</v>
      </c>
      <c r="B236" s="53">
        <v>104.75</v>
      </c>
      <c r="C236" s="53">
        <v>104.5</v>
      </c>
      <c r="D236" s="53" t="b">
        <f t="shared" si="24"/>
        <v>0</v>
      </c>
      <c r="E236" s="53">
        <f t="shared" si="25"/>
        <v>0</v>
      </c>
    </row>
    <row r="237" spans="1:5" x14ac:dyDescent="0.2">
      <c r="A237" s="53">
        <f t="shared" si="26"/>
        <v>104.75</v>
      </c>
      <c r="B237" s="53">
        <v>105.25</v>
      </c>
      <c r="C237" s="53">
        <v>105</v>
      </c>
      <c r="D237" s="53" t="b">
        <f t="shared" si="24"/>
        <v>0</v>
      </c>
      <c r="E237" s="53">
        <f t="shared" si="25"/>
        <v>0</v>
      </c>
    </row>
    <row r="238" spans="1:5" x14ac:dyDescent="0.2">
      <c r="A238" s="53">
        <f t="shared" si="26"/>
        <v>105.25</v>
      </c>
      <c r="B238" s="53">
        <v>105.75</v>
      </c>
      <c r="C238" s="53">
        <v>105.5</v>
      </c>
      <c r="D238" s="53" t="b">
        <f t="shared" si="24"/>
        <v>0</v>
      </c>
      <c r="E238" s="53">
        <f t="shared" si="25"/>
        <v>0</v>
      </c>
    </row>
    <row r="239" spans="1:5" x14ac:dyDescent="0.2">
      <c r="A239" s="53">
        <f t="shared" si="26"/>
        <v>105.75</v>
      </c>
      <c r="B239" s="53">
        <v>106.25</v>
      </c>
      <c r="C239" s="53">
        <v>106</v>
      </c>
      <c r="D239" s="53" t="b">
        <f t="shared" si="24"/>
        <v>0</v>
      </c>
      <c r="E239" s="53">
        <f t="shared" si="25"/>
        <v>0</v>
      </c>
    </row>
    <row r="240" spans="1:5" x14ac:dyDescent="0.2">
      <c r="A240" s="53">
        <f t="shared" si="26"/>
        <v>106.25</v>
      </c>
      <c r="B240" s="53">
        <v>106.75</v>
      </c>
      <c r="C240" s="53">
        <v>106.5</v>
      </c>
      <c r="D240" s="53" t="b">
        <f t="shared" si="24"/>
        <v>0</v>
      </c>
      <c r="E240" s="53">
        <f t="shared" si="25"/>
        <v>0</v>
      </c>
    </row>
    <row r="241" spans="1:5" x14ac:dyDescent="0.2">
      <c r="A241" s="53">
        <f t="shared" si="26"/>
        <v>106.75</v>
      </c>
      <c r="B241" s="53">
        <v>107.25</v>
      </c>
      <c r="C241" s="53">
        <v>107</v>
      </c>
      <c r="D241" s="53" t="b">
        <f t="shared" si="24"/>
        <v>0</v>
      </c>
      <c r="E241" s="53">
        <f t="shared" si="25"/>
        <v>0</v>
      </c>
    </row>
    <row r="242" spans="1:5" x14ac:dyDescent="0.2">
      <c r="A242" s="53">
        <f t="shared" si="26"/>
        <v>107.25</v>
      </c>
      <c r="B242" s="53">
        <v>107.75</v>
      </c>
      <c r="C242" s="53">
        <v>107.5</v>
      </c>
      <c r="D242" s="53" t="b">
        <f t="shared" si="24"/>
        <v>0</v>
      </c>
      <c r="E242" s="53">
        <f t="shared" si="25"/>
        <v>0</v>
      </c>
    </row>
    <row r="243" spans="1:5" x14ac:dyDescent="0.2">
      <c r="A243" s="53">
        <f t="shared" si="26"/>
        <v>107.75</v>
      </c>
      <c r="B243" s="53">
        <v>108.25</v>
      </c>
      <c r="C243" s="53">
        <v>108</v>
      </c>
      <c r="D243" s="53" t="b">
        <f t="shared" si="24"/>
        <v>0</v>
      </c>
      <c r="E243" s="53">
        <f t="shared" si="25"/>
        <v>0</v>
      </c>
    </row>
    <row r="244" spans="1:5" x14ac:dyDescent="0.2">
      <c r="A244" s="53">
        <f t="shared" si="26"/>
        <v>108.25</v>
      </c>
      <c r="B244" s="53">
        <v>108.75</v>
      </c>
      <c r="C244" s="53">
        <v>108.5</v>
      </c>
      <c r="D244" s="53" t="b">
        <f t="shared" si="24"/>
        <v>0</v>
      </c>
      <c r="E244" s="53">
        <f t="shared" si="25"/>
        <v>0</v>
      </c>
    </row>
    <row r="245" spans="1:5" x14ac:dyDescent="0.2">
      <c r="A245" s="53">
        <f t="shared" si="26"/>
        <v>108.75</v>
      </c>
      <c r="B245" s="53">
        <v>109.25</v>
      </c>
      <c r="C245" s="53">
        <v>109</v>
      </c>
      <c r="D245" s="53" t="b">
        <f t="shared" si="24"/>
        <v>0</v>
      </c>
      <c r="E245" s="53">
        <f t="shared" si="25"/>
        <v>0</v>
      </c>
    </row>
    <row r="246" spans="1:5" x14ac:dyDescent="0.2">
      <c r="A246" s="53">
        <f t="shared" si="26"/>
        <v>109.25</v>
      </c>
      <c r="B246" s="53">
        <v>109.75</v>
      </c>
      <c r="C246" s="53">
        <v>109.5</v>
      </c>
      <c r="D246" s="53" t="b">
        <f t="shared" si="24"/>
        <v>0</v>
      </c>
      <c r="E246" s="53">
        <f t="shared" si="25"/>
        <v>0</v>
      </c>
    </row>
    <row r="247" spans="1:5" x14ac:dyDescent="0.2">
      <c r="A247" s="53">
        <f t="shared" si="26"/>
        <v>109.75</v>
      </c>
      <c r="B247" s="53">
        <v>110.25</v>
      </c>
      <c r="C247" s="53">
        <v>110</v>
      </c>
      <c r="D247" s="53" t="b">
        <f t="shared" si="24"/>
        <v>0</v>
      </c>
      <c r="E247" s="53">
        <f t="shared" si="25"/>
        <v>0</v>
      </c>
    </row>
    <row r="248" spans="1:5" x14ac:dyDescent="0.2">
      <c r="A248" s="53">
        <f t="shared" si="26"/>
        <v>110.25</v>
      </c>
      <c r="B248" s="53">
        <v>110.75</v>
      </c>
      <c r="C248" s="53">
        <v>110.5</v>
      </c>
      <c r="D248" s="53" t="b">
        <f t="shared" si="24"/>
        <v>0</v>
      </c>
      <c r="E248" s="53">
        <f t="shared" si="25"/>
        <v>0</v>
      </c>
    </row>
    <row r="249" spans="1:5" x14ac:dyDescent="0.2">
      <c r="A249" s="53">
        <f t="shared" si="26"/>
        <v>110.75</v>
      </c>
      <c r="B249" s="53">
        <v>111.25</v>
      </c>
      <c r="C249" s="53">
        <v>111</v>
      </c>
      <c r="D249" s="53" t="b">
        <f t="shared" si="24"/>
        <v>0</v>
      </c>
      <c r="E249" s="53">
        <f t="shared" si="25"/>
        <v>0</v>
      </c>
    </row>
    <row r="250" spans="1:5" x14ac:dyDescent="0.2">
      <c r="A250" s="53">
        <f t="shared" si="26"/>
        <v>111.25</v>
      </c>
      <c r="B250" s="53">
        <v>111.75</v>
      </c>
      <c r="C250" s="53">
        <v>111.5</v>
      </c>
      <c r="D250" s="53" t="b">
        <f t="shared" si="24"/>
        <v>0</v>
      </c>
      <c r="E250" s="53">
        <f t="shared" si="25"/>
        <v>0</v>
      </c>
    </row>
    <row r="251" spans="1:5" x14ac:dyDescent="0.2">
      <c r="A251" s="53">
        <f t="shared" si="26"/>
        <v>111.75</v>
      </c>
      <c r="B251" s="53">
        <v>112.25</v>
      </c>
      <c r="C251" s="53">
        <v>112</v>
      </c>
      <c r="D251" s="53" t="b">
        <f t="shared" si="24"/>
        <v>0</v>
      </c>
      <c r="E251" s="53">
        <f t="shared" si="25"/>
        <v>0</v>
      </c>
    </row>
    <row r="252" spans="1:5" x14ac:dyDescent="0.2">
      <c r="A252" s="53">
        <f t="shared" si="26"/>
        <v>112.25</v>
      </c>
      <c r="B252" s="53">
        <v>112.75</v>
      </c>
      <c r="C252" s="53">
        <v>112.5</v>
      </c>
      <c r="D252" s="53" t="b">
        <f t="shared" si="24"/>
        <v>0</v>
      </c>
      <c r="E252" s="53">
        <f t="shared" si="25"/>
        <v>0</v>
      </c>
    </row>
    <row r="253" spans="1:5" x14ac:dyDescent="0.2">
      <c r="A253" s="53">
        <f t="shared" si="26"/>
        <v>112.75</v>
      </c>
      <c r="B253" s="53">
        <v>113.25</v>
      </c>
      <c r="C253" s="53">
        <v>113</v>
      </c>
      <c r="D253" s="53" t="b">
        <f t="shared" si="24"/>
        <v>0</v>
      </c>
      <c r="E253" s="53">
        <f t="shared" si="25"/>
        <v>0</v>
      </c>
    </row>
    <row r="254" spans="1:5" x14ac:dyDescent="0.2">
      <c r="A254" s="53">
        <f t="shared" si="26"/>
        <v>113.25</v>
      </c>
      <c r="B254" s="53">
        <v>113.75</v>
      </c>
      <c r="C254" s="53">
        <v>113.5</v>
      </c>
      <c r="D254" s="53" t="b">
        <f t="shared" si="24"/>
        <v>0</v>
      </c>
      <c r="E254" s="53">
        <f t="shared" si="25"/>
        <v>0</v>
      </c>
    </row>
    <row r="255" spans="1:5" x14ac:dyDescent="0.2">
      <c r="A255" s="53">
        <f t="shared" si="26"/>
        <v>113.75</v>
      </c>
      <c r="B255" s="53">
        <v>114.25</v>
      </c>
      <c r="C255" s="53">
        <v>114</v>
      </c>
      <c r="D255" s="53" t="b">
        <f t="shared" si="24"/>
        <v>0</v>
      </c>
      <c r="E255" s="53">
        <f t="shared" si="25"/>
        <v>0</v>
      </c>
    </row>
    <row r="256" spans="1:5" x14ac:dyDescent="0.2">
      <c r="A256" s="53">
        <f t="shared" si="26"/>
        <v>114.25</v>
      </c>
      <c r="B256" s="53">
        <v>114.75</v>
      </c>
      <c r="C256" s="53">
        <v>114.5</v>
      </c>
      <c r="D256" s="53" t="b">
        <f t="shared" ref="D256:D319" si="27">IF(AND($B$24&gt;A256,$B$24&lt;=B256),TRUE,FALSE)</f>
        <v>0</v>
      </c>
      <c r="E256" s="53">
        <f t="shared" ref="E256:E319" si="28">IF(D256=TRUE,C256,0)</f>
        <v>0</v>
      </c>
    </row>
    <row r="257" spans="1:5" x14ac:dyDescent="0.2">
      <c r="A257" s="53">
        <f t="shared" si="26"/>
        <v>114.75</v>
      </c>
      <c r="B257" s="53">
        <v>115.25</v>
      </c>
      <c r="C257" s="53">
        <v>115</v>
      </c>
      <c r="D257" s="53" t="b">
        <f t="shared" si="27"/>
        <v>0</v>
      </c>
      <c r="E257" s="53">
        <f t="shared" si="28"/>
        <v>0</v>
      </c>
    </row>
    <row r="258" spans="1:5" x14ac:dyDescent="0.2">
      <c r="A258" s="53">
        <f t="shared" si="26"/>
        <v>115.25</v>
      </c>
      <c r="B258" s="53">
        <v>115.75</v>
      </c>
      <c r="C258" s="53">
        <v>115.5</v>
      </c>
      <c r="D258" s="53" t="b">
        <f t="shared" si="27"/>
        <v>0</v>
      </c>
      <c r="E258" s="53">
        <f t="shared" si="28"/>
        <v>0</v>
      </c>
    </row>
    <row r="259" spans="1:5" x14ac:dyDescent="0.2">
      <c r="A259" s="53">
        <f t="shared" si="26"/>
        <v>115.75</v>
      </c>
      <c r="B259" s="53">
        <v>116.25</v>
      </c>
      <c r="C259" s="53">
        <v>116</v>
      </c>
      <c r="D259" s="53" t="b">
        <f t="shared" si="27"/>
        <v>0</v>
      </c>
      <c r="E259" s="53">
        <f t="shared" si="28"/>
        <v>0</v>
      </c>
    </row>
    <row r="260" spans="1:5" x14ac:dyDescent="0.2">
      <c r="A260" s="53">
        <f t="shared" si="26"/>
        <v>116.25</v>
      </c>
      <c r="B260" s="53">
        <v>116.75</v>
      </c>
      <c r="C260" s="53">
        <v>116.5</v>
      </c>
      <c r="D260" s="53" t="b">
        <f t="shared" si="27"/>
        <v>0</v>
      </c>
      <c r="E260" s="53">
        <f t="shared" si="28"/>
        <v>0</v>
      </c>
    </row>
    <row r="261" spans="1:5" x14ac:dyDescent="0.2">
      <c r="A261" s="53">
        <f t="shared" si="26"/>
        <v>116.75</v>
      </c>
      <c r="B261" s="53">
        <v>117.25</v>
      </c>
      <c r="C261" s="53">
        <v>117</v>
      </c>
      <c r="D261" s="53" t="b">
        <f t="shared" si="27"/>
        <v>0</v>
      </c>
      <c r="E261" s="53">
        <f t="shared" si="28"/>
        <v>0</v>
      </c>
    </row>
    <row r="262" spans="1:5" x14ac:dyDescent="0.2">
      <c r="A262" s="53">
        <f t="shared" si="26"/>
        <v>117.25</v>
      </c>
      <c r="B262" s="53">
        <v>117.75</v>
      </c>
      <c r="C262" s="53">
        <v>117.5</v>
      </c>
      <c r="D262" s="53" t="b">
        <f t="shared" si="27"/>
        <v>0</v>
      </c>
      <c r="E262" s="53">
        <f t="shared" si="28"/>
        <v>0</v>
      </c>
    </row>
    <row r="263" spans="1:5" x14ac:dyDescent="0.2">
      <c r="A263" s="53">
        <f t="shared" si="26"/>
        <v>117.75</v>
      </c>
      <c r="B263" s="53">
        <v>118.25</v>
      </c>
      <c r="C263" s="53">
        <v>118</v>
      </c>
      <c r="D263" s="53" t="b">
        <f t="shared" si="27"/>
        <v>0</v>
      </c>
      <c r="E263" s="53">
        <f t="shared" si="28"/>
        <v>0</v>
      </c>
    </row>
    <row r="264" spans="1:5" x14ac:dyDescent="0.2">
      <c r="A264" s="53">
        <f t="shared" si="26"/>
        <v>118.25</v>
      </c>
      <c r="B264" s="53">
        <v>118.75</v>
      </c>
      <c r="C264" s="53">
        <v>118.5</v>
      </c>
      <c r="D264" s="53" t="b">
        <f t="shared" si="27"/>
        <v>0</v>
      </c>
      <c r="E264" s="53">
        <f t="shared" si="28"/>
        <v>0</v>
      </c>
    </row>
    <row r="265" spans="1:5" x14ac:dyDescent="0.2">
      <c r="A265" s="53">
        <f t="shared" si="26"/>
        <v>118.75</v>
      </c>
      <c r="B265" s="53">
        <v>119.25</v>
      </c>
      <c r="C265" s="53">
        <v>119</v>
      </c>
      <c r="D265" s="53" t="b">
        <f t="shared" si="27"/>
        <v>0</v>
      </c>
      <c r="E265" s="53">
        <f t="shared" si="28"/>
        <v>0</v>
      </c>
    </row>
    <row r="266" spans="1:5" x14ac:dyDescent="0.2">
      <c r="A266" s="53">
        <f t="shared" si="26"/>
        <v>119.25</v>
      </c>
      <c r="B266" s="53">
        <v>119.75</v>
      </c>
      <c r="C266" s="53">
        <v>119.5</v>
      </c>
      <c r="D266" s="53" t="b">
        <f t="shared" si="27"/>
        <v>0</v>
      </c>
      <c r="E266" s="53">
        <f t="shared" si="28"/>
        <v>0</v>
      </c>
    </row>
    <row r="267" spans="1:5" x14ac:dyDescent="0.2">
      <c r="A267" s="53">
        <f t="shared" si="26"/>
        <v>119.75</v>
      </c>
      <c r="B267" s="53">
        <v>120.25</v>
      </c>
      <c r="C267" s="53">
        <v>120</v>
      </c>
      <c r="D267" s="53" t="b">
        <f t="shared" si="27"/>
        <v>0</v>
      </c>
      <c r="E267" s="53">
        <f t="shared" si="28"/>
        <v>0</v>
      </c>
    </row>
    <row r="268" spans="1:5" x14ac:dyDescent="0.2">
      <c r="A268" s="53">
        <f t="shared" si="26"/>
        <v>120.25</v>
      </c>
      <c r="B268" s="53">
        <v>120.75</v>
      </c>
      <c r="C268" s="53">
        <v>120.5</v>
      </c>
      <c r="D268" s="53" t="b">
        <f t="shared" si="27"/>
        <v>0</v>
      </c>
      <c r="E268" s="53">
        <f t="shared" si="28"/>
        <v>0</v>
      </c>
    </row>
    <row r="269" spans="1:5" x14ac:dyDescent="0.2">
      <c r="A269" s="53">
        <f t="shared" si="26"/>
        <v>120.75</v>
      </c>
      <c r="B269" s="53">
        <v>121.25</v>
      </c>
      <c r="C269" s="53">
        <v>121</v>
      </c>
      <c r="D269" s="53" t="b">
        <f t="shared" si="27"/>
        <v>0</v>
      </c>
      <c r="E269" s="53">
        <f t="shared" si="28"/>
        <v>0</v>
      </c>
    </row>
    <row r="270" spans="1:5" x14ac:dyDescent="0.2">
      <c r="A270" s="53">
        <f t="shared" si="26"/>
        <v>121.25</v>
      </c>
      <c r="B270" s="53">
        <v>121.75</v>
      </c>
      <c r="C270" s="53">
        <v>121.5</v>
      </c>
      <c r="D270" s="53" t="b">
        <f t="shared" si="27"/>
        <v>0</v>
      </c>
      <c r="E270" s="53">
        <f t="shared" si="28"/>
        <v>0</v>
      </c>
    </row>
    <row r="271" spans="1:5" x14ac:dyDescent="0.2">
      <c r="A271" s="53">
        <f t="shared" si="26"/>
        <v>121.75</v>
      </c>
      <c r="B271" s="53">
        <v>122.25</v>
      </c>
      <c r="C271" s="53">
        <v>122</v>
      </c>
      <c r="D271" s="53" t="b">
        <f t="shared" si="27"/>
        <v>0</v>
      </c>
      <c r="E271" s="53">
        <f t="shared" si="28"/>
        <v>0</v>
      </c>
    </row>
    <row r="272" spans="1:5" x14ac:dyDescent="0.2">
      <c r="A272" s="53">
        <f t="shared" si="26"/>
        <v>122.25</v>
      </c>
      <c r="B272" s="53">
        <v>122.75</v>
      </c>
      <c r="C272" s="53">
        <v>122.5</v>
      </c>
      <c r="D272" s="53" t="b">
        <f t="shared" si="27"/>
        <v>0</v>
      </c>
      <c r="E272" s="53">
        <f t="shared" si="28"/>
        <v>0</v>
      </c>
    </row>
    <row r="273" spans="1:5" x14ac:dyDescent="0.2">
      <c r="A273" s="53">
        <f t="shared" si="26"/>
        <v>122.75</v>
      </c>
      <c r="B273" s="53">
        <v>123.25</v>
      </c>
      <c r="C273" s="53">
        <v>123</v>
      </c>
      <c r="D273" s="53" t="b">
        <f t="shared" si="27"/>
        <v>0</v>
      </c>
      <c r="E273" s="53">
        <f t="shared" si="28"/>
        <v>0</v>
      </c>
    </row>
    <row r="274" spans="1:5" x14ac:dyDescent="0.2">
      <c r="A274" s="53">
        <f t="shared" si="26"/>
        <v>123.25</v>
      </c>
      <c r="B274" s="53">
        <v>123.75</v>
      </c>
      <c r="C274" s="53">
        <v>123.5</v>
      </c>
      <c r="D274" s="53" t="b">
        <f t="shared" si="27"/>
        <v>0</v>
      </c>
      <c r="E274" s="53">
        <f t="shared" si="28"/>
        <v>0</v>
      </c>
    </row>
    <row r="275" spans="1:5" x14ac:dyDescent="0.2">
      <c r="A275" s="53">
        <f t="shared" si="26"/>
        <v>123.75</v>
      </c>
      <c r="B275" s="53">
        <v>124.25</v>
      </c>
      <c r="C275" s="53">
        <v>124</v>
      </c>
      <c r="D275" s="53" t="b">
        <f t="shared" si="27"/>
        <v>0</v>
      </c>
      <c r="E275" s="53">
        <f t="shared" si="28"/>
        <v>0</v>
      </c>
    </row>
    <row r="276" spans="1:5" x14ac:dyDescent="0.2">
      <c r="A276" s="53">
        <f t="shared" si="26"/>
        <v>124.25</v>
      </c>
      <c r="B276" s="53">
        <v>124.75</v>
      </c>
      <c r="C276" s="53">
        <v>124.5</v>
      </c>
      <c r="D276" s="53" t="b">
        <f t="shared" si="27"/>
        <v>0</v>
      </c>
      <c r="E276" s="53">
        <f t="shared" si="28"/>
        <v>0</v>
      </c>
    </row>
    <row r="277" spans="1:5" x14ac:dyDescent="0.2">
      <c r="A277" s="53">
        <f t="shared" si="26"/>
        <v>124.75</v>
      </c>
      <c r="B277" s="53">
        <v>125.25</v>
      </c>
      <c r="C277" s="53">
        <v>125</v>
      </c>
      <c r="D277" s="53" t="b">
        <f t="shared" si="27"/>
        <v>0</v>
      </c>
      <c r="E277" s="53">
        <f t="shared" si="28"/>
        <v>0</v>
      </c>
    </row>
    <row r="278" spans="1:5" x14ac:dyDescent="0.2">
      <c r="A278" s="53">
        <f t="shared" si="26"/>
        <v>125.25</v>
      </c>
      <c r="B278" s="53">
        <v>125.75</v>
      </c>
      <c r="C278" s="53">
        <v>125.5</v>
      </c>
      <c r="D278" s="53" t="b">
        <f t="shared" si="27"/>
        <v>0</v>
      </c>
      <c r="E278" s="53">
        <f t="shared" si="28"/>
        <v>0</v>
      </c>
    </row>
    <row r="279" spans="1:5" x14ac:dyDescent="0.2">
      <c r="A279" s="53">
        <f t="shared" si="26"/>
        <v>125.75</v>
      </c>
      <c r="B279" s="53">
        <v>126.25</v>
      </c>
      <c r="C279" s="53">
        <v>126</v>
      </c>
      <c r="D279" s="53" t="b">
        <f t="shared" si="27"/>
        <v>0</v>
      </c>
      <c r="E279" s="53">
        <f t="shared" si="28"/>
        <v>0</v>
      </c>
    </row>
    <row r="280" spans="1:5" x14ac:dyDescent="0.2">
      <c r="A280" s="53">
        <f t="shared" si="26"/>
        <v>126.25</v>
      </c>
      <c r="B280" s="53">
        <v>126.75</v>
      </c>
      <c r="C280" s="53">
        <v>126.5</v>
      </c>
      <c r="D280" s="53" t="b">
        <f t="shared" si="27"/>
        <v>0</v>
      </c>
      <c r="E280" s="53">
        <f t="shared" si="28"/>
        <v>0</v>
      </c>
    </row>
    <row r="281" spans="1:5" x14ac:dyDescent="0.2">
      <c r="A281" s="53">
        <f t="shared" si="26"/>
        <v>126.75</v>
      </c>
      <c r="B281" s="53">
        <v>127.25</v>
      </c>
      <c r="C281" s="53">
        <v>127</v>
      </c>
      <c r="D281" s="53" t="b">
        <f t="shared" si="27"/>
        <v>0</v>
      </c>
      <c r="E281" s="53">
        <f t="shared" si="28"/>
        <v>0</v>
      </c>
    </row>
    <row r="282" spans="1:5" x14ac:dyDescent="0.2">
      <c r="A282" s="53">
        <f t="shared" si="26"/>
        <v>127.25</v>
      </c>
      <c r="B282" s="53">
        <v>127.75</v>
      </c>
      <c r="C282" s="53">
        <v>127.5</v>
      </c>
      <c r="D282" s="53" t="b">
        <f t="shared" si="27"/>
        <v>0</v>
      </c>
      <c r="E282" s="53">
        <f t="shared" si="28"/>
        <v>0</v>
      </c>
    </row>
    <row r="283" spans="1:5" x14ac:dyDescent="0.2">
      <c r="A283" s="53">
        <f t="shared" si="26"/>
        <v>127.75</v>
      </c>
      <c r="B283" s="53">
        <v>128.25</v>
      </c>
      <c r="C283" s="53">
        <v>128</v>
      </c>
      <c r="D283" s="53" t="b">
        <f t="shared" si="27"/>
        <v>0</v>
      </c>
      <c r="E283" s="53">
        <f t="shared" si="28"/>
        <v>0</v>
      </c>
    </row>
    <row r="284" spans="1:5" x14ac:dyDescent="0.2">
      <c r="A284" s="53">
        <f t="shared" si="26"/>
        <v>128.25</v>
      </c>
      <c r="B284" s="53">
        <v>128.75</v>
      </c>
      <c r="C284" s="53">
        <v>128.5</v>
      </c>
      <c r="D284" s="53" t="b">
        <f t="shared" si="27"/>
        <v>0</v>
      </c>
      <c r="E284" s="53">
        <f t="shared" si="28"/>
        <v>0</v>
      </c>
    </row>
    <row r="285" spans="1:5" x14ac:dyDescent="0.2">
      <c r="A285" s="53">
        <f t="shared" ref="A285:A348" si="29">B284</f>
        <v>128.75</v>
      </c>
      <c r="B285" s="53">
        <v>129.25</v>
      </c>
      <c r="C285" s="53">
        <v>129</v>
      </c>
      <c r="D285" s="53" t="b">
        <f t="shared" si="27"/>
        <v>0</v>
      </c>
      <c r="E285" s="53">
        <f t="shared" si="28"/>
        <v>0</v>
      </c>
    </row>
    <row r="286" spans="1:5" x14ac:dyDescent="0.2">
      <c r="A286" s="53">
        <f t="shared" si="29"/>
        <v>129.25</v>
      </c>
      <c r="B286" s="53">
        <v>129.75</v>
      </c>
      <c r="C286" s="53">
        <v>129.5</v>
      </c>
      <c r="D286" s="53" t="b">
        <f t="shared" si="27"/>
        <v>0</v>
      </c>
      <c r="E286" s="53">
        <f t="shared" si="28"/>
        <v>0</v>
      </c>
    </row>
    <row r="287" spans="1:5" x14ac:dyDescent="0.2">
      <c r="A287" s="53">
        <f t="shared" si="29"/>
        <v>129.75</v>
      </c>
      <c r="B287" s="53">
        <v>130.25</v>
      </c>
      <c r="C287" s="53">
        <v>130</v>
      </c>
      <c r="D287" s="53" t="b">
        <f t="shared" si="27"/>
        <v>0</v>
      </c>
      <c r="E287" s="53">
        <f t="shared" si="28"/>
        <v>0</v>
      </c>
    </row>
    <row r="288" spans="1:5" x14ac:dyDescent="0.2">
      <c r="A288" s="53">
        <f t="shared" si="29"/>
        <v>130.25</v>
      </c>
      <c r="B288" s="53">
        <v>130.75</v>
      </c>
      <c r="C288" s="53">
        <v>130.5</v>
      </c>
      <c r="D288" s="53" t="b">
        <f t="shared" si="27"/>
        <v>0</v>
      </c>
      <c r="E288" s="53">
        <f t="shared" si="28"/>
        <v>0</v>
      </c>
    </row>
    <row r="289" spans="1:5" x14ac:dyDescent="0.2">
      <c r="A289" s="53">
        <f t="shared" si="29"/>
        <v>130.75</v>
      </c>
      <c r="B289" s="53">
        <v>131.25</v>
      </c>
      <c r="C289" s="53">
        <v>131</v>
      </c>
      <c r="D289" s="53" t="b">
        <f t="shared" si="27"/>
        <v>0</v>
      </c>
      <c r="E289" s="53">
        <f t="shared" si="28"/>
        <v>0</v>
      </c>
    </row>
    <row r="290" spans="1:5" x14ac:dyDescent="0.2">
      <c r="A290" s="53">
        <f t="shared" si="29"/>
        <v>131.25</v>
      </c>
      <c r="B290" s="53">
        <v>131.75</v>
      </c>
      <c r="C290" s="53">
        <v>131.5</v>
      </c>
      <c r="D290" s="53" t="b">
        <f t="shared" si="27"/>
        <v>0</v>
      </c>
      <c r="E290" s="53">
        <f t="shared" si="28"/>
        <v>0</v>
      </c>
    </row>
    <row r="291" spans="1:5" x14ac:dyDescent="0.2">
      <c r="A291" s="53">
        <f t="shared" si="29"/>
        <v>131.75</v>
      </c>
      <c r="B291" s="53">
        <v>132.25</v>
      </c>
      <c r="C291" s="53">
        <v>132</v>
      </c>
      <c r="D291" s="53" t="b">
        <f t="shared" si="27"/>
        <v>0</v>
      </c>
      <c r="E291" s="53">
        <f t="shared" si="28"/>
        <v>0</v>
      </c>
    </row>
    <row r="292" spans="1:5" x14ac:dyDescent="0.2">
      <c r="A292" s="53">
        <f t="shared" si="29"/>
        <v>132.25</v>
      </c>
      <c r="B292" s="53">
        <v>132.75</v>
      </c>
      <c r="C292" s="53">
        <v>132.5</v>
      </c>
      <c r="D292" s="53" t="b">
        <f t="shared" si="27"/>
        <v>0</v>
      </c>
      <c r="E292" s="53">
        <f t="shared" si="28"/>
        <v>0</v>
      </c>
    </row>
    <row r="293" spans="1:5" x14ac:dyDescent="0.2">
      <c r="A293" s="53">
        <f t="shared" si="29"/>
        <v>132.75</v>
      </c>
      <c r="B293" s="53">
        <v>133.25</v>
      </c>
      <c r="C293" s="53">
        <v>133</v>
      </c>
      <c r="D293" s="53" t="b">
        <f t="shared" si="27"/>
        <v>0</v>
      </c>
      <c r="E293" s="53">
        <f t="shared" si="28"/>
        <v>0</v>
      </c>
    </row>
    <row r="294" spans="1:5" x14ac:dyDescent="0.2">
      <c r="A294" s="53">
        <f t="shared" si="29"/>
        <v>133.25</v>
      </c>
      <c r="B294" s="53">
        <v>133.75</v>
      </c>
      <c r="C294" s="53">
        <v>133.5</v>
      </c>
      <c r="D294" s="53" t="b">
        <f t="shared" si="27"/>
        <v>0</v>
      </c>
      <c r="E294" s="53">
        <f t="shared" si="28"/>
        <v>0</v>
      </c>
    </row>
    <row r="295" spans="1:5" x14ac:dyDescent="0.2">
      <c r="A295" s="53">
        <f t="shared" si="29"/>
        <v>133.75</v>
      </c>
      <c r="B295" s="53">
        <v>134.25</v>
      </c>
      <c r="C295" s="53">
        <v>134</v>
      </c>
      <c r="D295" s="53" t="b">
        <f t="shared" si="27"/>
        <v>0</v>
      </c>
      <c r="E295" s="53">
        <f t="shared" si="28"/>
        <v>0</v>
      </c>
    </row>
    <row r="296" spans="1:5" x14ac:dyDescent="0.2">
      <c r="A296" s="53">
        <f t="shared" si="29"/>
        <v>134.25</v>
      </c>
      <c r="B296" s="53">
        <v>134.75</v>
      </c>
      <c r="C296" s="53">
        <v>134.5</v>
      </c>
      <c r="D296" s="53" t="b">
        <f t="shared" si="27"/>
        <v>0</v>
      </c>
      <c r="E296" s="53">
        <f t="shared" si="28"/>
        <v>0</v>
      </c>
    </row>
    <row r="297" spans="1:5" x14ac:dyDescent="0.2">
      <c r="A297" s="53">
        <f t="shared" si="29"/>
        <v>134.75</v>
      </c>
      <c r="B297" s="53">
        <v>135.25</v>
      </c>
      <c r="C297" s="53">
        <v>135</v>
      </c>
      <c r="D297" s="53" t="b">
        <f t="shared" si="27"/>
        <v>0</v>
      </c>
      <c r="E297" s="53">
        <f t="shared" si="28"/>
        <v>0</v>
      </c>
    </row>
    <row r="298" spans="1:5" x14ac:dyDescent="0.2">
      <c r="A298" s="53">
        <f t="shared" si="29"/>
        <v>135.25</v>
      </c>
      <c r="B298" s="53">
        <v>135.75</v>
      </c>
      <c r="C298" s="53">
        <v>135.5</v>
      </c>
      <c r="D298" s="53" t="b">
        <f t="shared" si="27"/>
        <v>0</v>
      </c>
      <c r="E298" s="53">
        <f t="shared" si="28"/>
        <v>0</v>
      </c>
    </row>
    <row r="299" spans="1:5" x14ac:dyDescent="0.2">
      <c r="A299" s="53">
        <f t="shared" si="29"/>
        <v>135.75</v>
      </c>
      <c r="B299" s="53">
        <v>136.25</v>
      </c>
      <c r="C299" s="53">
        <v>136</v>
      </c>
      <c r="D299" s="53" t="b">
        <f t="shared" si="27"/>
        <v>0</v>
      </c>
      <c r="E299" s="53">
        <f t="shared" si="28"/>
        <v>0</v>
      </c>
    </row>
    <row r="300" spans="1:5" x14ac:dyDescent="0.2">
      <c r="A300" s="53">
        <f t="shared" si="29"/>
        <v>136.25</v>
      </c>
      <c r="B300" s="53">
        <v>136.75</v>
      </c>
      <c r="C300" s="53">
        <v>136.5</v>
      </c>
      <c r="D300" s="53" t="b">
        <f t="shared" si="27"/>
        <v>0</v>
      </c>
      <c r="E300" s="53">
        <f t="shared" si="28"/>
        <v>0</v>
      </c>
    </row>
    <row r="301" spans="1:5" x14ac:dyDescent="0.2">
      <c r="A301" s="53">
        <f t="shared" si="29"/>
        <v>136.75</v>
      </c>
      <c r="B301" s="53">
        <v>137.25</v>
      </c>
      <c r="C301" s="53">
        <v>137</v>
      </c>
      <c r="D301" s="53" t="b">
        <f t="shared" si="27"/>
        <v>0</v>
      </c>
      <c r="E301" s="53">
        <f t="shared" si="28"/>
        <v>0</v>
      </c>
    </row>
    <row r="302" spans="1:5" x14ac:dyDescent="0.2">
      <c r="A302" s="53">
        <f t="shared" si="29"/>
        <v>137.25</v>
      </c>
      <c r="B302" s="53">
        <v>137.75</v>
      </c>
      <c r="C302" s="53">
        <v>137.5</v>
      </c>
      <c r="D302" s="53" t="b">
        <f t="shared" si="27"/>
        <v>0</v>
      </c>
      <c r="E302" s="53">
        <f t="shared" si="28"/>
        <v>0</v>
      </c>
    </row>
    <row r="303" spans="1:5" x14ac:dyDescent="0.2">
      <c r="A303" s="53">
        <f t="shared" si="29"/>
        <v>137.75</v>
      </c>
      <c r="B303" s="53">
        <v>138.25</v>
      </c>
      <c r="C303" s="53">
        <v>138</v>
      </c>
      <c r="D303" s="53" t="b">
        <f t="shared" si="27"/>
        <v>0</v>
      </c>
      <c r="E303" s="53">
        <f t="shared" si="28"/>
        <v>0</v>
      </c>
    </row>
    <row r="304" spans="1:5" x14ac:dyDescent="0.2">
      <c r="A304" s="53">
        <f t="shared" si="29"/>
        <v>138.25</v>
      </c>
      <c r="B304" s="53">
        <v>138.75</v>
      </c>
      <c r="C304" s="53">
        <v>138.5</v>
      </c>
      <c r="D304" s="53" t="b">
        <f t="shared" si="27"/>
        <v>0</v>
      </c>
      <c r="E304" s="53">
        <f t="shared" si="28"/>
        <v>0</v>
      </c>
    </row>
    <row r="305" spans="1:5" x14ac:dyDescent="0.2">
      <c r="A305" s="53">
        <f t="shared" si="29"/>
        <v>138.75</v>
      </c>
      <c r="B305" s="53">
        <v>139.25</v>
      </c>
      <c r="C305" s="53">
        <v>139</v>
      </c>
      <c r="D305" s="53" t="b">
        <f t="shared" si="27"/>
        <v>0</v>
      </c>
      <c r="E305" s="53">
        <f t="shared" si="28"/>
        <v>0</v>
      </c>
    </row>
    <row r="306" spans="1:5" x14ac:dyDescent="0.2">
      <c r="A306" s="53">
        <f t="shared" si="29"/>
        <v>139.25</v>
      </c>
      <c r="B306" s="53">
        <v>139.75</v>
      </c>
      <c r="C306" s="53">
        <v>139.5</v>
      </c>
      <c r="D306" s="53" t="b">
        <f t="shared" si="27"/>
        <v>0</v>
      </c>
      <c r="E306" s="53">
        <f t="shared" si="28"/>
        <v>0</v>
      </c>
    </row>
    <row r="307" spans="1:5" x14ac:dyDescent="0.2">
      <c r="A307" s="53">
        <f t="shared" si="29"/>
        <v>139.75</v>
      </c>
      <c r="B307" s="53">
        <v>140.25</v>
      </c>
      <c r="C307" s="53">
        <v>140</v>
      </c>
      <c r="D307" s="53" t="b">
        <f t="shared" si="27"/>
        <v>0</v>
      </c>
      <c r="E307" s="53">
        <f t="shared" si="28"/>
        <v>0</v>
      </c>
    </row>
    <row r="308" spans="1:5" x14ac:dyDescent="0.2">
      <c r="A308" s="53">
        <f t="shared" si="29"/>
        <v>140.25</v>
      </c>
      <c r="B308" s="53">
        <v>140.75</v>
      </c>
      <c r="C308" s="53">
        <v>140.5</v>
      </c>
      <c r="D308" s="53" t="b">
        <f t="shared" si="27"/>
        <v>0</v>
      </c>
      <c r="E308" s="53">
        <f t="shared" si="28"/>
        <v>0</v>
      </c>
    </row>
    <row r="309" spans="1:5" x14ac:dyDescent="0.2">
      <c r="A309" s="53">
        <f t="shared" si="29"/>
        <v>140.75</v>
      </c>
      <c r="B309" s="53">
        <v>141.25</v>
      </c>
      <c r="C309" s="53">
        <v>141</v>
      </c>
      <c r="D309" s="53" t="b">
        <f t="shared" si="27"/>
        <v>0</v>
      </c>
      <c r="E309" s="53">
        <f t="shared" si="28"/>
        <v>0</v>
      </c>
    </row>
    <row r="310" spans="1:5" x14ac:dyDescent="0.2">
      <c r="A310" s="53">
        <f t="shared" si="29"/>
        <v>141.25</v>
      </c>
      <c r="B310" s="53">
        <v>141.75</v>
      </c>
      <c r="C310" s="53">
        <v>141.5</v>
      </c>
      <c r="D310" s="53" t="b">
        <f t="shared" si="27"/>
        <v>0</v>
      </c>
      <c r="E310" s="53">
        <f t="shared" si="28"/>
        <v>0</v>
      </c>
    </row>
    <row r="311" spans="1:5" x14ac:dyDescent="0.2">
      <c r="A311" s="53">
        <f t="shared" si="29"/>
        <v>141.75</v>
      </c>
      <c r="B311" s="53">
        <v>142.25</v>
      </c>
      <c r="C311" s="53">
        <v>142</v>
      </c>
      <c r="D311" s="53" t="b">
        <f t="shared" si="27"/>
        <v>0</v>
      </c>
      <c r="E311" s="53">
        <f t="shared" si="28"/>
        <v>0</v>
      </c>
    </row>
    <row r="312" spans="1:5" x14ac:dyDescent="0.2">
      <c r="A312" s="53">
        <f t="shared" si="29"/>
        <v>142.25</v>
      </c>
      <c r="B312" s="53">
        <v>142.75</v>
      </c>
      <c r="C312" s="53">
        <v>142.5</v>
      </c>
      <c r="D312" s="53" t="b">
        <f t="shared" si="27"/>
        <v>0</v>
      </c>
      <c r="E312" s="53">
        <f t="shared" si="28"/>
        <v>0</v>
      </c>
    </row>
    <row r="313" spans="1:5" x14ac:dyDescent="0.2">
      <c r="A313" s="53">
        <f t="shared" si="29"/>
        <v>142.75</v>
      </c>
      <c r="B313" s="53">
        <v>143.25</v>
      </c>
      <c r="C313" s="53">
        <v>143</v>
      </c>
      <c r="D313" s="53" t="b">
        <f t="shared" si="27"/>
        <v>0</v>
      </c>
      <c r="E313" s="53">
        <f t="shared" si="28"/>
        <v>0</v>
      </c>
    </row>
    <row r="314" spans="1:5" x14ac:dyDescent="0.2">
      <c r="A314" s="53">
        <f t="shared" si="29"/>
        <v>143.25</v>
      </c>
      <c r="B314" s="53">
        <v>143.75</v>
      </c>
      <c r="C314" s="53">
        <v>143.5</v>
      </c>
      <c r="D314" s="53" t="b">
        <f t="shared" si="27"/>
        <v>0</v>
      </c>
      <c r="E314" s="53">
        <f t="shared" si="28"/>
        <v>0</v>
      </c>
    </row>
    <row r="315" spans="1:5" x14ac:dyDescent="0.2">
      <c r="A315" s="53">
        <f t="shared" si="29"/>
        <v>143.75</v>
      </c>
      <c r="B315" s="53">
        <v>144.25</v>
      </c>
      <c r="C315" s="53">
        <v>144</v>
      </c>
      <c r="D315" s="53" t="b">
        <f t="shared" si="27"/>
        <v>0</v>
      </c>
      <c r="E315" s="53">
        <f t="shared" si="28"/>
        <v>0</v>
      </c>
    </row>
    <row r="316" spans="1:5" x14ac:dyDescent="0.2">
      <c r="A316" s="53">
        <f t="shared" si="29"/>
        <v>144.25</v>
      </c>
      <c r="B316" s="53">
        <v>144.75</v>
      </c>
      <c r="C316" s="53">
        <v>144.5</v>
      </c>
      <c r="D316" s="53" t="b">
        <f t="shared" si="27"/>
        <v>0</v>
      </c>
      <c r="E316" s="53">
        <f t="shared" si="28"/>
        <v>0</v>
      </c>
    </row>
    <row r="317" spans="1:5" x14ac:dyDescent="0.2">
      <c r="A317" s="53">
        <f t="shared" si="29"/>
        <v>144.75</v>
      </c>
      <c r="B317" s="53">
        <v>145.25</v>
      </c>
      <c r="C317" s="53">
        <v>145</v>
      </c>
      <c r="D317" s="53" t="b">
        <f t="shared" si="27"/>
        <v>0</v>
      </c>
      <c r="E317" s="53">
        <f t="shared" si="28"/>
        <v>0</v>
      </c>
    </row>
    <row r="318" spans="1:5" x14ac:dyDescent="0.2">
      <c r="A318" s="53">
        <f t="shared" si="29"/>
        <v>145.25</v>
      </c>
      <c r="B318" s="53">
        <v>145.75</v>
      </c>
      <c r="C318" s="53">
        <v>145.5</v>
      </c>
      <c r="D318" s="53" t="b">
        <f t="shared" si="27"/>
        <v>0</v>
      </c>
      <c r="E318" s="53">
        <f t="shared" si="28"/>
        <v>0</v>
      </c>
    </row>
    <row r="319" spans="1:5" x14ac:dyDescent="0.2">
      <c r="A319" s="53">
        <f t="shared" si="29"/>
        <v>145.75</v>
      </c>
      <c r="B319" s="53">
        <v>146.25</v>
      </c>
      <c r="C319" s="53">
        <v>146</v>
      </c>
      <c r="D319" s="53" t="b">
        <f t="shared" si="27"/>
        <v>0</v>
      </c>
      <c r="E319" s="53">
        <f t="shared" si="28"/>
        <v>0</v>
      </c>
    </row>
    <row r="320" spans="1:5" x14ac:dyDescent="0.2">
      <c r="A320" s="53">
        <f t="shared" si="29"/>
        <v>146.25</v>
      </c>
      <c r="B320" s="53">
        <v>146.75</v>
      </c>
      <c r="C320" s="53">
        <v>146.5</v>
      </c>
      <c r="D320" s="53" t="b">
        <f t="shared" ref="D320:D383" si="30">IF(AND($B$24&gt;A320,$B$24&lt;=B320),TRUE,FALSE)</f>
        <v>0</v>
      </c>
      <c r="E320" s="53">
        <f t="shared" ref="E320:E383" si="31">IF(D320=TRUE,C320,0)</f>
        <v>0</v>
      </c>
    </row>
    <row r="321" spans="1:5" x14ac:dyDescent="0.2">
      <c r="A321" s="53">
        <f t="shared" si="29"/>
        <v>146.75</v>
      </c>
      <c r="B321" s="53">
        <v>147.25</v>
      </c>
      <c r="C321" s="53">
        <v>147</v>
      </c>
      <c r="D321" s="53" t="b">
        <f t="shared" si="30"/>
        <v>0</v>
      </c>
      <c r="E321" s="53">
        <f t="shared" si="31"/>
        <v>0</v>
      </c>
    </row>
    <row r="322" spans="1:5" x14ac:dyDescent="0.2">
      <c r="A322" s="53">
        <f t="shared" si="29"/>
        <v>147.25</v>
      </c>
      <c r="B322" s="53">
        <v>147.75</v>
      </c>
      <c r="C322" s="53">
        <v>147.5</v>
      </c>
      <c r="D322" s="53" t="b">
        <f t="shared" si="30"/>
        <v>0</v>
      </c>
      <c r="E322" s="53">
        <f t="shared" si="31"/>
        <v>0</v>
      </c>
    </row>
    <row r="323" spans="1:5" x14ac:dyDescent="0.2">
      <c r="A323" s="53">
        <f t="shared" si="29"/>
        <v>147.75</v>
      </c>
      <c r="B323" s="53">
        <v>148.25</v>
      </c>
      <c r="C323" s="53">
        <v>148</v>
      </c>
      <c r="D323" s="53" t="b">
        <f t="shared" si="30"/>
        <v>0</v>
      </c>
      <c r="E323" s="53">
        <f t="shared" si="31"/>
        <v>0</v>
      </c>
    </row>
    <row r="324" spans="1:5" x14ac:dyDescent="0.2">
      <c r="A324" s="53">
        <f t="shared" si="29"/>
        <v>148.25</v>
      </c>
      <c r="B324" s="53">
        <v>148.75</v>
      </c>
      <c r="C324" s="53">
        <v>148.5</v>
      </c>
      <c r="D324" s="53" t="b">
        <f t="shared" si="30"/>
        <v>0</v>
      </c>
      <c r="E324" s="53">
        <f t="shared" si="31"/>
        <v>0</v>
      </c>
    </row>
    <row r="325" spans="1:5" x14ac:dyDescent="0.2">
      <c r="A325" s="53">
        <f t="shared" si="29"/>
        <v>148.75</v>
      </c>
      <c r="B325" s="53">
        <v>149.25</v>
      </c>
      <c r="C325" s="53">
        <v>149</v>
      </c>
      <c r="D325" s="53" t="b">
        <f t="shared" si="30"/>
        <v>0</v>
      </c>
      <c r="E325" s="53">
        <f t="shared" si="31"/>
        <v>0</v>
      </c>
    </row>
    <row r="326" spans="1:5" x14ac:dyDescent="0.2">
      <c r="A326" s="53">
        <f t="shared" si="29"/>
        <v>149.25</v>
      </c>
      <c r="B326" s="53">
        <v>149.75</v>
      </c>
      <c r="C326" s="53">
        <v>149.5</v>
      </c>
      <c r="D326" s="53" t="b">
        <f t="shared" si="30"/>
        <v>0</v>
      </c>
      <c r="E326" s="53">
        <f t="shared" si="31"/>
        <v>0</v>
      </c>
    </row>
    <row r="327" spans="1:5" x14ac:dyDescent="0.2">
      <c r="A327" s="53">
        <f t="shared" si="29"/>
        <v>149.75</v>
      </c>
      <c r="B327" s="53">
        <v>150.25</v>
      </c>
      <c r="C327" s="53">
        <v>150</v>
      </c>
      <c r="D327" s="53" t="b">
        <f t="shared" si="30"/>
        <v>0</v>
      </c>
      <c r="E327" s="53">
        <f t="shared" si="31"/>
        <v>0</v>
      </c>
    </row>
    <row r="328" spans="1:5" x14ac:dyDescent="0.2">
      <c r="A328" s="53">
        <f t="shared" si="29"/>
        <v>150.25</v>
      </c>
      <c r="B328" s="53">
        <v>150.75</v>
      </c>
      <c r="C328" s="53">
        <v>150.5</v>
      </c>
      <c r="D328" s="53" t="b">
        <f t="shared" si="30"/>
        <v>0</v>
      </c>
      <c r="E328" s="53">
        <f t="shared" si="31"/>
        <v>0</v>
      </c>
    </row>
    <row r="329" spans="1:5" x14ac:dyDescent="0.2">
      <c r="A329" s="53">
        <f t="shared" si="29"/>
        <v>150.75</v>
      </c>
      <c r="B329" s="53">
        <v>151.25</v>
      </c>
      <c r="C329" s="53">
        <v>151</v>
      </c>
      <c r="D329" s="53" t="b">
        <f t="shared" si="30"/>
        <v>0</v>
      </c>
      <c r="E329" s="53">
        <f t="shared" si="31"/>
        <v>0</v>
      </c>
    </row>
    <row r="330" spans="1:5" x14ac:dyDescent="0.2">
      <c r="A330" s="53">
        <f t="shared" si="29"/>
        <v>151.25</v>
      </c>
      <c r="B330" s="53">
        <v>151.75</v>
      </c>
      <c r="C330" s="53">
        <v>151.5</v>
      </c>
      <c r="D330" s="53" t="b">
        <f t="shared" si="30"/>
        <v>0</v>
      </c>
      <c r="E330" s="53">
        <f t="shared" si="31"/>
        <v>0</v>
      </c>
    </row>
    <row r="331" spans="1:5" x14ac:dyDescent="0.2">
      <c r="A331" s="53">
        <f t="shared" si="29"/>
        <v>151.75</v>
      </c>
      <c r="B331" s="53">
        <v>152.25</v>
      </c>
      <c r="C331" s="53">
        <v>152</v>
      </c>
      <c r="D331" s="53" t="b">
        <f t="shared" si="30"/>
        <v>0</v>
      </c>
      <c r="E331" s="53">
        <f t="shared" si="31"/>
        <v>0</v>
      </c>
    </row>
    <row r="332" spans="1:5" x14ac:dyDescent="0.2">
      <c r="A332" s="53">
        <f t="shared" si="29"/>
        <v>152.25</v>
      </c>
      <c r="B332" s="53">
        <v>152.75</v>
      </c>
      <c r="C332" s="53">
        <v>152.5</v>
      </c>
      <c r="D332" s="53" t="b">
        <f t="shared" si="30"/>
        <v>0</v>
      </c>
      <c r="E332" s="53">
        <f t="shared" si="31"/>
        <v>0</v>
      </c>
    </row>
    <row r="333" spans="1:5" x14ac:dyDescent="0.2">
      <c r="A333" s="53">
        <f t="shared" si="29"/>
        <v>152.75</v>
      </c>
      <c r="B333" s="53">
        <v>153.25</v>
      </c>
      <c r="C333" s="53">
        <v>153</v>
      </c>
      <c r="D333" s="53" t="b">
        <f t="shared" si="30"/>
        <v>0</v>
      </c>
      <c r="E333" s="53">
        <f t="shared" si="31"/>
        <v>0</v>
      </c>
    </row>
    <row r="334" spans="1:5" x14ac:dyDescent="0.2">
      <c r="A334" s="53">
        <f t="shared" si="29"/>
        <v>153.25</v>
      </c>
      <c r="B334" s="53">
        <v>153.75</v>
      </c>
      <c r="C334" s="53">
        <v>153.5</v>
      </c>
      <c r="D334" s="53" t="b">
        <f t="shared" si="30"/>
        <v>0</v>
      </c>
      <c r="E334" s="53">
        <f t="shared" si="31"/>
        <v>0</v>
      </c>
    </row>
    <row r="335" spans="1:5" x14ac:dyDescent="0.2">
      <c r="A335" s="53">
        <f t="shared" si="29"/>
        <v>153.75</v>
      </c>
      <c r="B335" s="53">
        <v>154.25</v>
      </c>
      <c r="C335" s="53">
        <v>154</v>
      </c>
      <c r="D335" s="53" t="b">
        <f t="shared" si="30"/>
        <v>0</v>
      </c>
      <c r="E335" s="53">
        <f t="shared" si="31"/>
        <v>0</v>
      </c>
    </row>
    <row r="336" spans="1:5" x14ac:dyDescent="0.2">
      <c r="A336" s="53">
        <f t="shared" si="29"/>
        <v>154.25</v>
      </c>
      <c r="B336" s="53">
        <v>154.75</v>
      </c>
      <c r="C336" s="53">
        <v>154.5</v>
      </c>
      <c r="D336" s="53" t="b">
        <f t="shared" si="30"/>
        <v>0</v>
      </c>
      <c r="E336" s="53">
        <f t="shared" si="31"/>
        <v>0</v>
      </c>
    </row>
    <row r="337" spans="1:5" x14ac:dyDescent="0.2">
      <c r="A337" s="53">
        <f t="shared" si="29"/>
        <v>154.75</v>
      </c>
      <c r="B337" s="53">
        <v>155.25</v>
      </c>
      <c r="C337" s="53">
        <v>155</v>
      </c>
      <c r="D337" s="53" t="b">
        <f t="shared" si="30"/>
        <v>0</v>
      </c>
      <c r="E337" s="53">
        <f t="shared" si="31"/>
        <v>0</v>
      </c>
    </row>
    <row r="338" spans="1:5" x14ac:dyDescent="0.2">
      <c r="A338" s="53">
        <f t="shared" si="29"/>
        <v>155.25</v>
      </c>
      <c r="B338" s="53">
        <v>155.75</v>
      </c>
      <c r="C338" s="53">
        <v>155.5</v>
      </c>
      <c r="D338" s="53" t="b">
        <f t="shared" si="30"/>
        <v>0</v>
      </c>
      <c r="E338" s="53">
        <f t="shared" si="31"/>
        <v>0</v>
      </c>
    </row>
    <row r="339" spans="1:5" x14ac:dyDescent="0.2">
      <c r="A339" s="53">
        <f t="shared" si="29"/>
        <v>155.75</v>
      </c>
      <c r="B339" s="53">
        <v>156.25</v>
      </c>
      <c r="C339" s="53">
        <v>156</v>
      </c>
      <c r="D339" s="53" t="b">
        <f t="shared" si="30"/>
        <v>0</v>
      </c>
      <c r="E339" s="53">
        <f t="shared" si="31"/>
        <v>0</v>
      </c>
    </row>
    <row r="340" spans="1:5" x14ac:dyDescent="0.2">
      <c r="A340" s="53">
        <f t="shared" si="29"/>
        <v>156.25</v>
      </c>
      <c r="B340" s="53">
        <v>156.75</v>
      </c>
      <c r="C340" s="53">
        <v>156.5</v>
      </c>
      <c r="D340" s="53" t="b">
        <f t="shared" si="30"/>
        <v>0</v>
      </c>
      <c r="E340" s="53">
        <f t="shared" si="31"/>
        <v>0</v>
      </c>
    </row>
    <row r="341" spans="1:5" x14ac:dyDescent="0.2">
      <c r="A341" s="53">
        <f t="shared" si="29"/>
        <v>156.75</v>
      </c>
      <c r="B341" s="53">
        <v>157.25</v>
      </c>
      <c r="C341" s="53">
        <v>157</v>
      </c>
      <c r="D341" s="53" t="b">
        <f t="shared" si="30"/>
        <v>0</v>
      </c>
      <c r="E341" s="53">
        <f t="shared" si="31"/>
        <v>0</v>
      </c>
    </row>
    <row r="342" spans="1:5" x14ac:dyDescent="0.2">
      <c r="A342" s="53">
        <f t="shared" si="29"/>
        <v>157.25</v>
      </c>
      <c r="B342" s="53">
        <v>157.75</v>
      </c>
      <c r="C342" s="53">
        <v>157.5</v>
      </c>
      <c r="D342" s="53" t="b">
        <f t="shared" si="30"/>
        <v>0</v>
      </c>
      <c r="E342" s="53">
        <f t="shared" si="31"/>
        <v>0</v>
      </c>
    </row>
    <row r="343" spans="1:5" x14ac:dyDescent="0.2">
      <c r="A343" s="53">
        <f t="shared" si="29"/>
        <v>157.75</v>
      </c>
      <c r="B343" s="53">
        <v>158.25</v>
      </c>
      <c r="C343" s="53">
        <v>158</v>
      </c>
      <c r="D343" s="53" t="b">
        <f t="shared" si="30"/>
        <v>0</v>
      </c>
      <c r="E343" s="53">
        <f t="shared" si="31"/>
        <v>0</v>
      </c>
    </row>
    <row r="344" spans="1:5" x14ac:dyDescent="0.2">
      <c r="A344" s="53">
        <f t="shared" si="29"/>
        <v>158.25</v>
      </c>
      <c r="B344" s="53">
        <v>158.75</v>
      </c>
      <c r="C344" s="53">
        <v>158.5</v>
      </c>
      <c r="D344" s="53" t="b">
        <f t="shared" si="30"/>
        <v>0</v>
      </c>
      <c r="E344" s="53">
        <f t="shared" si="31"/>
        <v>0</v>
      </c>
    </row>
    <row r="345" spans="1:5" x14ac:dyDescent="0.2">
      <c r="A345" s="53">
        <f t="shared" si="29"/>
        <v>158.75</v>
      </c>
      <c r="B345" s="53">
        <v>159.25</v>
      </c>
      <c r="C345" s="53">
        <v>159</v>
      </c>
      <c r="D345" s="53" t="b">
        <f t="shared" si="30"/>
        <v>0</v>
      </c>
      <c r="E345" s="53">
        <f t="shared" si="31"/>
        <v>0</v>
      </c>
    </row>
    <row r="346" spans="1:5" x14ac:dyDescent="0.2">
      <c r="A346" s="53">
        <f t="shared" si="29"/>
        <v>159.25</v>
      </c>
      <c r="B346" s="53">
        <v>159.75</v>
      </c>
      <c r="C346" s="53">
        <v>159.5</v>
      </c>
      <c r="D346" s="53" t="b">
        <f t="shared" si="30"/>
        <v>0</v>
      </c>
      <c r="E346" s="53">
        <f t="shared" si="31"/>
        <v>0</v>
      </c>
    </row>
    <row r="347" spans="1:5" x14ac:dyDescent="0.2">
      <c r="A347" s="53">
        <f t="shared" si="29"/>
        <v>159.75</v>
      </c>
      <c r="B347" s="53">
        <v>160.25</v>
      </c>
      <c r="C347" s="53">
        <v>160</v>
      </c>
      <c r="D347" s="53" t="b">
        <f t="shared" si="30"/>
        <v>0</v>
      </c>
      <c r="E347" s="53">
        <f t="shared" si="31"/>
        <v>0</v>
      </c>
    </row>
    <row r="348" spans="1:5" x14ac:dyDescent="0.2">
      <c r="A348" s="53">
        <f t="shared" si="29"/>
        <v>160.25</v>
      </c>
      <c r="B348" s="53">
        <v>160.75</v>
      </c>
      <c r="C348" s="53">
        <v>160.5</v>
      </c>
      <c r="D348" s="53" t="b">
        <f t="shared" si="30"/>
        <v>0</v>
      </c>
      <c r="E348" s="53">
        <f t="shared" si="31"/>
        <v>0</v>
      </c>
    </row>
    <row r="349" spans="1:5" x14ac:dyDescent="0.2">
      <c r="A349" s="53">
        <f t="shared" ref="A349:A412" si="32">B348</f>
        <v>160.75</v>
      </c>
      <c r="B349" s="53">
        <v>161.25</v>
      </c>
      <c r="C349" s="53">
        <v>161</v>
      </c>
      <c r="D349" s="53" t="b">
        <f t="shared" si="30"/>
        <v>0</v>
      </c>
      <c r="E349" s="53">
        <f t="shared" si="31"/>
        <v>0</v>
      </c>
    </row>
    <row r="350" spans="1:5" x14ac:dyDescent="0.2">
      <c r="A350" s="53">
        <f t="shared" si="32"/>
        <v>161.25</v>
      </c>
      <c r="B350" s="53">
        <v>161.75</v>
      </c>
      <c r="C350" s="53">
        <v>161.5</v>
      </c>
      <c r="D350" s="53" t="b">
        <f t="shared" si="30"/>
        <v>0</v>
      </c>
      <c r="E350" s="53">
        <f t="shared" si="31"/>
        <v>0</v>
      </c>
    </row>
    <row r="351" spans="1:5" x14ac:dyDescent="0.2">
      <c r="A351" s="53">
        <f t="shared" si="32"/>
        <v>161.75</v>
      </c>
      <c r="B351" s="53">
        <v>162.25</v>
      </c>
      <c r="C351" s="53">
        <v>162</v>
      </c>
      <c r="D351" s="53" t="b">
        <f t="shared" si="30"/>
        <v>0</v>
      </c>
      <c r="E351" s="53">
        <f t="shared" si="31"/>
        <v>0</v>
      </c>
    </row>
    <row r="352" spans="1:5" x14ac:dyDescent="0.2">
      <c r="A352" s="53">
        <f t="shared" si="32"/>
        <v>162.25</v>
      </c>
      <c r="B352" s="53">
        <v>162.75</v>
      </c>
      <c r="C352" s="53">
        <v>162.5</v>
      </c>
      <c r="D352" s="53" t="b">
        <f t="shared" si="30"/>
        <v>0</v>
      </c>
      <c r="E352" s="53">
        <f t="shared" si="31"/>
        <v>0</v>
      </c>
    </row>
    <row r="353" spans="1:5" x14ac:dyDescent="0.2">
      <c r="A353" s="53">
        <f t="shared" si="32"/>
        <v>162.75</v>
      </c>
      <c r="B353" s="53">
        <v>163.25</v>
      </c>
      <c r="C353" s="53">
        <v>163</v>
      </c>
      <c r="D353" s="53" t="b">
        <f t="shared" si="30"/>
        <v>0</v>
      </c>
      <c r="E353" s="53">
        <f t="shared" si="31"/>
        <v>0</v>
      </c>
    </row>
    <row r="354" spans="1:5" x14ac:dyDescent="0.2">
      <c r="A354" s="53">
        <f t="shared" si="32"/>
        <v>163.25</v>
      </c>
      <c r="B354" s="53">
        <v>163.75</v>
      </c>
      <c r="C354" s="53">
        <v>163.5</v>
      </c>
      <c r="D354" s="53" t="b">
        <f t="shared" si="30"/>
        <v>0</v>
      </c>
      <c r="E354" s="53">
        <f t="shared" si="31"/>
        <v>0</v>
      </c>
    </row>
    <row r="355" spans="1:5" x14ac:dyDescent="0.2">
      <c r="A355" s="53">
        <f t="shared" si="32"/>
        <v>163.75</v>
      </c>
      <c r="B355" s="53">
        <v>164.25</v>
      </c>
      <c r="C355" s="53">
        <v>164</v>
      </c>
      <c r="D355" s="53" t="b">
        <f t="shared" si="30"/>
        <v>0</v>
      </c>
      <c r="E355" s="53">
        <f t="shared" si="31"/>
        <v>0</v>
      </c>
    </row>
    <row r="356" spans="1:5" x14ac:dyDescent="0.2">
      <c r="A356" s="53">
        <f t="shared" si="32"/>
        <v>164.25</v>
      </c>
      <c r="B356" s="53">
        <v>164.75</v>
      </c>
      <c r="C356" s="53">
        <v>164.5</v>
      </c>
      <c r="D356" s="53" t="b">
        <f t="shared" si="30"/>
        <v>0</v>
      </c>
      <c r="E356" s="53">
        <f t="shared" si="31"/>
        <v>0</v>
      </c>
    </row>
    <row r="357" spans="1:5" x14ac:dyDescent="0.2">
      <c r="A357" s="53">
        <f t="shared" si="32"/>
        <v>164.75</v>
      </c>
      <c r="B357" s="53">
        <v>165.25</v>
      </c>
      <c r="C357" s="53">
        <v>165</v>
      </c>
      <c r="D357" s="53" t="b">
        <f t="shared" si="30"/>
        <v>0</v>
      </c>
      <c r="E357" s="53">
        <f t="shared" si="31"/>
        <v>0</v>
      </c>
    </row>
    <row r="358" spans="1:5" x14ac:dyDescent="0.2">
      <c r="A358" s="53">
        <f t="shared" si="32"/>
        <v>165.25</v>
      </c>
      <c r="B358" s="53">
        <v>165.75</v>
      </c>
      <c r="C358" s="53">
        <v>165.5</v>
      </c>
      <c r="D358" s="53" t="b">
        <f t="shared" si="30"/>
        <v>0</v>
      </c>
      <c r="E358" s="53">
        <f t="shared" si="31"/>
        <v>0</v>
      </c>
    </row>
    <row r="359" spans="1:5" x14ac:dyDescent="0.2">
      <c r="A359" s="53">
        <f t="shared" si="32"/>
        <v>165.75</v>
      </c>
      <c r="B359" s="53">
        <v>166.25</v>
      </c>
      <c r="C359" s="53">
        <v>166</v>
      </c>
      <c r="D359" s="53" t="b">
        <f t="shared" si="30"/>
        <v>0</v>
      </c>
      <c r="E359" s="53">
        <f t="shared" si="31"/>
        <v>0</v>
      </c>
    </row>
    <row r="360" spans="1:5" x14ac:dyDescent="0.2">
      <c r="A360" s="53">
        <f t="shared" si="32"/>
        <v>166.25</v>
      </c>
      <c r="B360" s="53">
        <v>166.75</v>
      </c>
      <c r="C360" s="53">
        <v>166.5</v>
      </c>
      <c r="D360" s="53" t="b">
        <f t="shared" si="30"/>
        <v>0</v>
      </c>
      <c r="E360" s="53">
        <f t="shared" si="31"/>
        <v>0</v>
      </c>
    </row>
    <row r="361" spans="1:5" x14ac:dyDescent="0.2">
      <c r="A361" s="53">
        <f t="shared" si="32"/>
        <v>166.75</v>
      </c>
      <c r="B361" s="53">
        <v>167.25</v>
      </c>
      <c r="C361" s="53">
        <v>167</v>
      </c>
      <c r="D361" s="53" t="b">
        <f t="shared" si="30"/>
        <v>0</v>
      </c>
      <c r="E361" s="53">
        <f t="shared" si="31"/>
        <v>0</v>
      </c>
    </row>
    <row r="362" spans="1:5" x14ac:dyDescent="0.2">
      <c r="A362" s="53">
        <f t="shared" si="32"/>
        <v>167.25</v>
      </c>
      <c r="B362" s="53">
        <v>167.75</v>
      </c>
      <c r="C362" s="53">
        <v>167.5</v>
      </c>
      <c r="D362" s="53" t="b">
        <f t="shared" si="30"/>
        <v>0</v>
      </c>
      <c r="E362" s="53">
        <f t="shared" si="31"/>
        <v>0</v>
      </c>
    </row>
    <row r="363" spans="1:5" x14ac:dyDescent="0.2">
      <c r="A363" s="53">
        <f t="shared" si="32"/>
        <v>167.75</v>
      </c>
      <c r="B363" s="53">
        <v>168.25</v>
      </c>
      <c r="C363" s="53">
        <v>168</v>
      </c>
      <c r="D363" s="53" t="b">
        <f t="shared" si="30"/>
        <v>0</v>
      </c>
      <c r="E363" s="53">
        <f t="shared" si="31"/>
        <v>0</v>
      </c>
    </row>
    <row r="364" spans="1:5" x14ac:dyDescent="0.2">
      <c r="A364" s="53">
        <f t="shared" si="32"/>
        <v>168.25</v>
      </c>
      <c r="B364" s="53">
        <v>168.75</v>
      </c>
      <c r="C364" s="53">
        <v>168.5</v>
      </c>
      <c r="D364" s="53" t="b">
        <f t="shared" si="30"/>
        <v>0</v>
      </c>
      <c r="E364" s="53">
        <f t="shared" si="31"/>
        <v>0</v>
      </c>
    </row>
    <row r="365" spans="1:5" x14ac:dyDescent="0.2">
      <c r="A365" s="53">
        <f t="shared" si="32"/>
        <v>168.75</v>
      </c>
      <c r="B365" s="53">
        <v>169.25</v>
      </c>
      <c r="C365" s="53">
        <v>169</v>
      </c>
      <c r="D365" s="53" t="b">
        <f t="shared" si="30"/>
        <v>0</v>
      </c>
      <c r="E365" s="53">
        <f t="shared" si="31"/>
        <v>0</v>
      </c>
    </row>
    <row r="366" spans="1:5" x14ac:dyDescent="0.2">
      <c r="A366" s="53">
        <f t="shared" si="32"/>
        <v>169.25</v>
      </c>
      <c r="B366" s="53">
        <v>169.75</v>
      </c>
      <c r="C366" s="53">
        <v>169.5</v>
      </c>
      <c r="D366" s="53" t="b">
        <f t="shared" si="30"/>
        <v>0</v>
      </c>
      <c r="E366" s="53">
        <f t="shared" si="31"/>
        <v>0</v>
      </c>
    </row>
    <row r="367" spans="1:5" x14ac:dyDescent="0.2">
      <c r="A367" s="53">
        <f t="shared" si="32"/>
        <v>169.75</v>
      </c>
      <c r="B367" s="53">
        <v>170.25</v>
      </c>
      <c r="C367" s="53">
        <v>170</v>
      </c>
      <c r="D367" s="53" t="b">
        <f t="shared" si="30"/>
        <v>0</v>
      </c>
      <c r="E367" s="53">
        <f t="shared" si="31"/>
        <v>0</v>
      </c>
    </row>
    <row r="368" spans="1:5" x14ac:dyDescent="0.2">
      <c r="A368" s="53">
        <f t="shared" si="32"/>
        <v>170.25</v>
      </c>
      <c r="B368" s="53">
        <v>170.75</v>
      </c>
      <c r="C368" s="53">
        <v>170.5</v>
      </c>
      <c r="D368" s="53" t="b">
        <f t="shared" si="30"/>
        <v>0</v>
      </c>
      <c r="E368" s="53">
        <f t="shared" si="31"/>
        <v>0</v>
      </c>
    </row>
    <row r="369" spans="1:5" x14ac:dyDescent="0.2">
      <c r="A369" s="53">
        <f t="shared" si="32"/>
        <v>170.75</v>
      </c>
      <c r="B369" s="53">
        <v>171.25</v>
      </c>
      <c r="C369" s="53">
        <v>171</v>
      </c>
      <c r="D369" s="53" t="b">
        <f t="shared" si="30"/>
        <v>0</v>
      </c>
      <c r="E369" s="53">
        <f t="shared" si="31"/>
        <v>0</v>
      </c>
    </row>
    <row r="370" spans="1:5" x14ac:dyDescent="0.2">
      <c r="A370" s="53">
        <f t="shared" si="32"/>
        <v>171.25</v>
      </c>
      <c r="B370" s="53">
        <v>171.75</v>
      </c>
      <c r="C370" s="53">
        <v>171.5</v>
      </c>
      <c r="D370" s="53" t="b">
        <f t="shared" si="30"/>
        <v>0</v>
      </c>
      <c r="E370" s="53">
        <f t="shared" si="31"/>
        <v>0</v>
      </c>
    </row>
    <row r="371" spans="1:5" x14ac:dyDescent="0.2">
      <c r="A371" s="53">
        <f t="shared" si="32"/>
        <v>171.75</v>
      </c>
      <c r="B371" s="53">
        <v>172.25</v>
      </c>
      <c r="C371" s="53">
        <v>172</v>
      </c>
      <c r="D371" s="53" t="b">
        <f t="shared" si="30"/>
        <v>0</v>
      </c>
      <c r="E371" s="53">
        <f t="shared" si="31"/>
        <v>0</v>
      </c>
    </row>
    <row r="372" spans="1:5" x14ac:dyDescent="0.2">
      <c r="A372" s="53">
        <f t="shared" si="32"/>
        <v>172.25</v>
      </c>
      <c r="B372" s="53">
        <v>172.75</v>
      </c>
      <c r="C372" s="53">
        <v>172.5</v>
      </c>
      <c r="D372" s="53" t="b">
        <f t="shared" si="30"/>
        <v>0</v>
      </c>
      <c r="E372" s="53">
        <f t="shared" si="31"/>
        <v>0</v>
      </c>
    </row>
    <row r="373" spans="1:5" x14ac:dyDescent="0.2">
      <c r="A373" s="53">
        <f t="shared" si="32"/>
        <v>172.75</v>
      </c>
      <c r="B373" s="53">
        <v>173.25</v>
      </c>
      <c r="C373" s="53">
        <v>173</v>
      </c>
      <c r="D373" s="53" t="b">
        <f t="shared" si="30"/>
        <v>0</v>
      </c>
      <c r="E373" s="53">
        <f t="shared" si="31"/>
        <v>0</v>
      </c>
    </row>
    <row r="374" spans="1:5" x14ac:dyDescent="0.2">
      <c r="A374" s="53">
        <f t="shared" si="32"/>
        <v>173.25</v>
      </c>
      <c r="B374" s="53">
        <v>173.75</v>
      </c>
      <c r="C374" s="53">
        <v>173.5</v>
      </c>
      <c r="D374" s="53" t="b">
        <f t="shared" si="30"/>
        <v>0</v>
      </c>
      <c r="E374" s="53">
        <f t="shared" si="31"/>
        <v>0</v>
      </c>
    </row>
    <row r="375" spans="1:5" x14ac:dyDescent="0.2">
      <c r="A375" s="53">
        <f t="shared" si="32"/>
        <v>173.75</v>
      </c>
      <c r="B375" s="53">
        <v>174.25</v>
      </c>
      <c r="C375" s="53">
        <v>174</v>
      </c>
      <c r="D375" s="53" t="b">
        <f t="shared" si="30"/>
        <v>0</v>
      </c>
      <c r="E375" s="53">
        <f t="shared" si="31"/>
        <v>0</v>
      </c>
    </row>
    <row r="376" spans="1:5" x14ac:dyDescent="0.2">
      <c r="A376" s="53">
        <f t="shared" si="32"/>
        <v>174.25</v>
      </c>
      <c r="B376" s="53">
        <v>174.75</v>
      </c>
      <c r="C376" s="53">
        <v>174.5</v>
      </c>
      <c r="D376" s="53" t="b">
        <f t="shared" si="30"/>
        <v>0</v>
      </c>
      <c r="E376" s="53">
        <f t="shared" si="31"/>
        <v>0</v>
      </c>
    </row>
    <row r="377" spans="1:5" x14ac:dyDescent="0.2">
      <c r="A377" s="53">
        <f t="shared" si="32"/>
        <v>174.75</v>
      </c>
      <c r="B377" s="53">
        <v>175.25</v>
      </c>
      <c r="C377" s="53">
        <v>175</v>
      </c>
      <c r="D377" s="53" t="b">
        <f t="shared" si="30"/>
        <v>0</v>
      </c>
      <c r="E377" s="53">
        <f t="shared" si="31"/>
        <v>0</v>
      </c>
    </row>
    <row r="378" spans="1:5" x14ac:dyDescent="0.2">
      <c r="A378" s="53">
        <f t="shared" si="32"/>
        <v>175.25</v>
      </c>
      <c r="B378" s="53">
        <v>175.75</v>
      </c>
      <c r="C378" s="53">
        <v>175.5</v>
      </c>
      <c r="D378" s="53" t="b">
        <f t="shared" si="30"/>
        <v>0</v>
      </c>
      <c r="E378" s="53">
        <f t="shared" si="31"/>
        <v>0</v>
      </c>
    </row>
    <row r="379" spans="1:5" x14ac:dyDescent="0.2">
      <c r="A379" s="53">
        <f t="shared" si="32"/>
        <v>175.75</v>
      </c>
      <c r="B379" s="53">
        <v>176.25</v>
      </c>
      <c r="C379" s="53">
        <v>176</v>
      </c>
      <c r="D379" s="53" t="b">
        <f t="shared" si="30"/>
        <v>0</v>
      </c>
      <c r="E379" s="53">
        <f t="shared" si="31"/>
        <v>0</v>
      </c>
    </row>
    <row r="380" spans="1:5" x14ac:dyDescent="0.2">
      <c r="A380" s="53">
        <f t="shared" si="32"/>
        <v>176.25</v>
      </c>
      <c r="B380" s="53">
        <v>176.75</v>
      </c>
      <c r="C380" s="53">
        <v>176.5</v>
      </c>
      <c r="D380" s="53" t="b">
        <f t="shared" si="30"/>
        <v>0</v>
      </c>
      <c r="E380" s="53">
        <f t="shared" si="31"/>
        <v>0</v>
      </c>
    </row>
    <row r="381" spans="1:5" x14ac:dyDescent="0.2">
      <c r="A381" s="53">
        <f t="shared" si="32"/>
        <v>176.75</v>
      </c>
      <c r="B381" s="53">
        <v>177.25</v>
      </c>
      <c r="C381" s="53">
        <v>177</v>
      </c>
      <c r="D381" s="53" t="b">
        <f t="shared" si="30"/>
        <v>0</v>
      </c>
      <c r="E381" s="53">
        <f t="shared" si="31"/>
        <v>0</v>
      </c>
    </row>
    <row r="382" spans="1:5" x14ac:dyDescent="0.2">
      <c r="A382" s="53">
        <f t="shared" si="32"/>
        <v>177.25</v>
      </c>
      <c r="B382" s="53">
        <v>177.75</v>
      </c>
      <c r="C382" s="53">
        <v>177.5</v>
      </c>
      <c r="D382" s="53" t="b">
        <f t="shared" si="30"/>
        <v>0</v>
      </c>
      <c r="E382" s="53">
        <f t="shared" si="31"/>
        <v>0</v>
      </c>
    </row>
    <row r="383" spans="1:5" x14ac:dyDescent="0.2">
      <c r="A383" s="53">
        <f t="shared" si="32"/>
        <v>177.75</v>
      </c>
      <c r="B383" s="53">
        <v>178.25</v>
      </c>
      <c r="C383" s="53">
        <v>178</v>
      </c>
      <c r="D383" s="53" t="b">
        <f t="shared" si="30"/>
        <v>0</v>
      </c>
      <c r="E383" s="53">
        <f t="shared" si="31"/>
        <v>0</v>
      </c>
    </row>
    <row r="384" spans="1:5" x14ac:dyDescent="0.2">
      <c r="A384" s="53">
        <f t="shared" si="32"/>
        <v>178.25</v>
      </c>
      <c r="B384" s="53">
        <v>178.75</v>
      </c>
      <c r="C384" s="53">
        <v>178.5</v>
      </c>
      <c r="D384" s="53" t="b">
        <f t="shared" ref="D384:D447" si="33">IF(AND($B$24&gt;A384,$B$24&lt;=B384),TRUE,FALSE)</f>
        <v>0</v>
      </c>
      <c r="E384" s="53">
        <f t="shared" ref="E384:E447" si="34">IF(D384=TRUE,C384,0)</f>
        <v>0</v>
      </c>
    </row>
    <row r="385" spans="1:5" x14ac:dyDescent="0.2">
      <c r="A385" s="53">
        <f t="shared" si="32"/>
        <v>178.75</v>
      </c>
      <c r="B385" s="53">
        <v>179.25</v>
      </c>
      <c r="C385" s="53">
        <v>179</v>
      </c>
      <c r="D385" s="53" t="b">
        <f t="shared" si="33"/>
        <v>0</v>
      </c>
      <c r="E385" s="53">
        <f t="shared" si="34"/>
        <v>0</v>
      </c>
    </row>
    <row r="386" spans="1:5" x14ac:dyDescent="0.2">
      <c r="A386" s="53">
        <f t="shared" si="32"/>
        <v>179.25</v>
      </c>
      <c r="B386" s="53">
        <v>179.75</v>
      </c>
      <c r="C386" s="53">
        <v>179.5</v>
      </c>
      <c r="D386" s="53" t="b">
        <f t="shared" si="33"/>
        <v>0</v>
      </c>
      <c r="E386" s="53">
        <f t="shared" si="34"/>
        <v>0</v>
      </c>
    </row>
    <row r="387" spans="1:5" x14ac:dyDescent="0.2">
      <c r="A387" s="53">
        <f t="shared" si="32"/>
        <v>179.75</v>
      </c>
      <c r="B387" s="53">
        <v>180.25</v>
      </c>
      <c r="C387" s="53">
        <v>180</v>
      </c>
      <c r="D387" s="53" t="b">
        <f t="shared" si="33"/>
        <v>0</v>
      </c>
      <c r="E387" s="53">
        <f t="shared" si="34"/>
        <v>0</v>
      </c>
    </row>
    <row r="388" spans="1:5" x14ac:dyDescent="0.2">
      <c r="A388" s="53">
        <f t="shared" si="32"/>
        <v>180.25</v>
      </c>
      <c r="B388" s="53">
        <v>180.75</v>
      </c>
      <c r="C388" s="53">
        <v>180.5</v>
      </c>
      <c r="D388" s="53" t="b">
        <f t="shared" si="33"/>
        <v>0</v>
      </c>
      <c r="E388" s="53">
        <f t="shared" si="34"/>
        <v>0</v>
      </c>
    </row>
    <row r="389" spans="1:5" x14ac:dyDescent="0.2">
      <c r="A389" s="53">
        <f t="shared" si="32"/>
        <v>180.75</v>
      </c>
      <c r="B389" s="53">
        <v>181.25</v>
      </c>
      <c r="C389" s="53">
        <v>181</v>
      </c>
      <c r="D389" s="53" t="b">
        <f t="shared" si="33"/>
        <v>0</v>
      </c>
      <c r="E389" s="53">
        <f t="shared" si="34"/>
        <v>0</v>
      </c>
    </row>
    <row r="390" spans="1:5" x14ac:dyDescent="0.2">
      <c r="A390" s="53">
        <f t="shared" si="32"/>
        <v>181.25</v>
      </c>
      <c r="B390" s="53">
        <v>181.75</v>
      </c>
      <c r="C390" s="53">
        <v>181.5</v>
      </c>
      <c r="D390" s="53" t="b">
        <f t="shared" si="33"/>
        <v>0</v>
      </c>
      <c r="E390" s="53">
        <f t="shared" si="34"/>
        <v>0</v>
      </c>
    </row>
    <row r="391" spans="1:5" x14ac:dyDescent="0.2">
      <c r="A391" s="53">
        <f t="shared" si="32"/>
        <v>181.75</v>
      </c>
      <c r="B391" s="53">
        <v>182.25</v>
      </c>
      <c r="C391" s="53">
        <v>182</v>
      </c>
      <c r="D391" s="53" t="b">
        <f t="shared" si="33"/>
        <v>0</v>
      </c>
      <c r="E391" s="53">
        <f t="shared" si="34"/>
        <v>0</v>
      </c>
    </row>
    <row r="392" spans="1:5" x14ac:dyDescent="0.2">
      <c r="A392" s="53">
        <f t="shared" si="32"/>
        <v>182.25</v>
      </c>
      <c r="B392" s="53">
        <v>182.75</v>
      </c>
      <c r="C392" s="53">
        <v>182.5</v>
      </c>
      <c r="D392" s="53" t="b">
        <f t="shared" si="33"/>
        <v>0</v>
      </c>
      <c r="E392" s="53">
        <f t="shared" si="34"/>
        <v>0</v>
      </c>
    </row>
    <row r="393" spans="1:5" x14ac:dyDescent="0.2">
      <c r="A393" s="53">
        <f t="shared" si="32"/>
        <v>182.75</v>
      </c>
      <c r="B393" s="53">
        <v>183.25</v>
      </c>
      <c r="C393" s="53">
        <v>183</v>
      </c>
      <c r="D393" s="53" t="b">
        <f t="shared" si="33"/>
        <v>0</v>
      </c>
      <c r="E393" s="53">
        <f t="shared" si="34"/>
        <v>0</v>
      </c>
    </row>
    <row r="394" spans="1:5" x14ac:dyDescent="0.2">
      <c r="A394" s="53">
        <f t="shared" si="32"/>
        <v>183.25</v>
      </c>
      <c r="B394" s="53">
        <v>183.75</v>
      </c>
      <c r="C394" s="53">
        <v>183.5</v>
      </c>
      <c r="D394" s="53" t="b">
        <f t="shared" si="33"/>
        <v>0</v>
      </c>
      <c r="E394" s="53">
        <f t="shared" si="34"/>
        <v>0</v>
      </c>
    </row>
    <row r="395" spans="1:5" x14ac:dyDescent="0.2">
      <c r="A395" s="53">
        <f t="shared" si="32"/>
        <v>183.75</v>
      </c>
      <c r="B395" s="53">
        <v>184.25</v>
      </c>
      <c r="C395" s="53">
        <v>184</v>
      </c>
      <c r="D395" s="53" t="b">
        <f t="shared" si="33"/>
        <v>0</v>
      </c>
      <c r="E395" s="53">
        <f t="shared" si="34"/>
        <v>0</v>
      </c>
    </row>
    <row r="396" spans="1:5" x14ac:dyDescent="0.2">
      <c r="A396" s="53">
        <f t="shared" si="32"/>
        <v>184.25</v>
      </c>
      <c r="B396" s="53">
        <v>184.75</v>
      </c>
      <c r="C396" s="53">
        <v>184.5</v>
      </c>
      <c r="D396" s="53" t="b">
        <f t="shared" si="33"/>
        <v>0</v>
      </c>
      <c r="E396" s="53">
        <f t="shared" si="34"/>
        <v>0</v>
      </c>
    </row>
    <row r="397" spans="1:5" x14ac:dyDescent="0.2">
      <c r="A397" s="53">
        <f t="shared" si="32"/>
        <v>184.75</v>
      </c>
      <c r="B397" s="53">
        <v>185.25</v>
      </c>
      <c r="C397" s="53">
        <v>185</v>
      </c>
      <c r="D397" s="53" t="b">
        <f t="shared" si="33"/>
        <v>0</v>
      </c>
      <c r="E397" s="53">
        <f t="shared" si="34"/>
        <v>0</v>
      </c>
    </row>
    <row r="398" spans="1:5" x14ac:dyDescent="0.2">
      <c r="A398" s="53">
        <f t="shared" si="32"/>
        <v>185.25</v>
      </c>
      <c r="B398" s="53">
        <v>185.75</v>
      </c>
      <c r="C398" s="53">
        <v>185.5</v>
      </c>
      <c r="D398" s="53" t="b">
        <f t="shared" si="33"/>
        <v>0</v>
      </c>
      <c r="E398" s="53">
        <f t="shared" si="34"/>
        <v>0</v>
      </c>
    </row>
    <row r="399" spans="1:5" x14ac:dyDescent="0.2">
      <c r="A399" s="53">
        <f t="shared" si="32"/>
        <v>185.75</v>
      </c>
      <c r="B399" s="53">
        <v>186.25</v>
      </c>
      <c r="C399" s="53">
        <v>186</v>
      </c>
      <c r="D399" s="53" t="b">
        <f t="shared" si="33"/>
        <v>0</v>
      </c>
      <c r="E399" s="53">
        <f t="shared" si="34"/>
        <v>0</v>
      </c>
    </row>
    <row r="400" spans="1:5" x14ac:dyDescent="0.2">
      <c r="A400" s="53">
        <f t="shared" si="32"/>
        <v>186.25</v>
      </c>
      <c r="B400" s="53">
        <v>186.75</v>
      </c>
      <c r="C400" s="53">
        <v>186.5</v>
      </c>
      <c r="D400" s="53" t="b">
        <f t="shared" si="33"/>
        <v>0</v>
      </c>
      <c r="E400" s="53">
        <f t="shared" si="34"/>
        <v>0</v>
      </c>
    </row>
    <row r="401" spans="1:5" x14ac:dyDescent="0.2">
      <c r="A401" s="53">
        <f t="shared" si="32"/>
        <v>186.75</v>
      </c>
      <c r="B401" s="53">
        <v>187.25</v>
      </c>
      <c r="C401" s="53">
        <v>187</v>
      </c>
      <c r="D401" s="53" t="b">
        <f t="shared" si="33"/>
        <v>0</v>
      </c>
      <c r="E401" s="53">
        <f t="shared" si="34"/>
        <v>0</v>
      </c>
    </row>
    <row r="402" spans="1:5" x14ac:dyDescent="0.2">
      <c r="A402" s="53">
        <f t="shared" si="32"/>
        <v>187.25</v>
      </c>
      <c r="B402" s="53">
        <v>187.75</v>
      </c>
      <c r="C402" s="53">
        <v>187.5</v>
      </c>
      <c r="D402" s="53" t="b">
        <f t="shared" si="33"/>
        <v>0</v>
      </c>
      <c r="E402" s="53">
        <f t="shared" si="34"/>
        <v>0</v>
      </c>
    </row>
    <row r="403" spans="1:5" x14ac:dyDescent="0.2">
      <c r="A403" s="53">
        <f t="shared" si="32"/>
        <v>187.75</v>
      </c>
      <c r="B403" s="53">
        <v>188.25</v>
      </c>
      <c r="C403" s="53">
        <v>188</v>
      </c>
      <c r="D403" s="53" t="b">
        <f t="shared" si="33"/>
        <v>0</v>
      </c>
      <c r="E403" s="53">
        <f t="shared" si="34"/>
        <v>0</v>
      </c>
    </row>
    <row r="404" spans="1:5" x14ac:dyDescent="0.2">
      <c r="A404" s="53">
        <f t="shared" si="32"/>
        <v>188.25</v>
      </c>
      <c r="B404" s="53">
        <v>188.75</v>
      </c>
      <c r="C404" s="53">
        <v>188.5</v>
      </c>
      <c r="D404" s="53" t="b">
        <f t="shared" si="33"/>
        <v>0</v>
      </c>
      <c r="E404" s="53">
        <f t="shared" si="34"/>
        <v>0</v>
      </c>
    </row>
    <row r="405" spans="1:5" x14ac:dyDescent="0.2">
      <c r="A405" s="53">
        <f t="shared" si="32"/>
        <v>188.75</v>
      </c>
      <c r="B405" s="53">
        <v>189.25</v>
      </c>
      <c r="C405" s="53">
        <v>189</v>
      </c>
      <c r="D405" s="53" t="b">
        <f t="shared" si="33"/>
        <v>0</v>
      </c>
      <c r="E405" s="53">
        <f t="shared" si="34"/>
        <v>0</v>
      </c>
    </row>
    <row r="406" spans="1:5" x14ac:dyDescent="0.2">
      <c r="A406" s="53">
        <f t="shared" si="32"/>
        <v>189.25</v>
      </c>
      <c r="B406" s="53">
        <v>189.75</v>
      </c>
      <c r="C406" s="53">
        <v>189.5</v>
      </c>
      <c r="D406" s="53" t="b">
        <f t="shared" si="33"/>
        <v>0</v>
      </c>
      <c r="E406" s="53">
        <f t="shared" si="34"/>
        <v>0</v>
      </c>
    </row>
    <row r="407" spans="1:5" x14ac:dyDescent="0.2">
      <c r="A407" s="53">
        <f t="shared" si="32"/>
        <v>189.75</v>
      </c>
      <c r="B407" s="53">
        <v>190.25</v>
      </c>
      <c r="C407" s="53">
        <v>190</v>
      </c>
      <c r="D407" s="53" t="b">
        <f t="shared" si="33"/>
        <v>0</v>
      </c>
      <c r="E407" s="53">
        <f t="shared" si="34"/>
        <v>0</v>
      </c>
    </row>
    <row r="408" spans="1:5" x14ac:dyDescent="0.2">
      <c r="A408" s="53">
        <f t="shared" si="32"/>
        <v>190.25</v>
      </c>
      <c r="B408" s="53">
        <v>190.75</v>
      </c>
      <c r="C408" s="53">
        <v>190.5</v>
      </c>
      <c r="D408" s="53" t="b">
        <f t="shared" si="33"/>
        <v>0</v>
      </c>
      <c r="E408" s="53">
        <f t="shared" si="34"/>
        <v>0</v>
      </c>
    </row>
    <row r="409" spans="1:5" x14ac:dyDescent="0.2">
      <c r="A409" s="53">
        <f t="shared" si="32"/>
        <v>190.75</v>
      </c>
      <c r="B409" s="53">
        <v>191.25</v>
      </c>
      <c r="C409" s="53">
        <v>191</v>
      </c>
      <c r="D409" s="53" t="b">
        <f t="shared" si="33"/>
        <v>0</v>
      </c>
      <c r="E409" s="53">
        <f t="shared" si="34"/>
        <v>0</v>
      </c>
    </row>
    <row r="410" spans="1:5" x14ac:dyDescent="0.2">
      <c r="A410" s="53">
        <f t="shared" si="32"/>
        <v>191.25</v>
      </c>
      <c r="B410" s="53">
        <v>191.75</v>
      </c>
      <c r="C410" s="53">
        <v>191.5</v>
      </c>
      <c r="D410" s="53" t="b">
        <f t="shared" si="33"/>
        <v>0</v>
      </c>
      <c r="E410" s="53">
        <f t="shared" si="34"/>
        <v>0</v>
      </c>
    </row>
    <row r="411" spans="1:5" x14ac:dyDescent="0.2">
      <c r="A411" s="53">
        <f t="shared" si="32"/>
        <v>191.75</v>
      </c>
      <c r="B411" s="53">
        <v>192.25</v>
      </c>
      <c r="C411" s="53">
        <v>192</v>
      </c>
      <c r="D411" s="53" t="b">
        <f t="shared" si="33"/>
        <v>0</v>
      </c>
      <c r="E411" s="53">
        <f t="shared" si="34"/>
        <v>0</v>
      </c>
    </row>
    <row r="412" spans="1:5" x14ac:dyDescent="0.2">
      <c r="A412" s="53">
        <f t="shared" si="32"/>
        <v>192.25</v>
      </c>
      <c r="B412" s="53">
        <v>192.75</v>
      </c>
      <c r="C412" s="53">
        <v>192.5</v>
      </c>
      <c r="D412" s="53" t="b">
        <f t="shared" si="33"/>
        <v>0</v>
      </c>
      <c r="E412" s="53">
        <f t="shared" si="34"/>
        <v>0</v>
      </c>
    </row>
    <row r="413" spans="1:5" x14ac:dyDescent="0.2">
      <c r="A413" s="53">
        <f t="shared" ref="A413:A476" si="35">B412</f>
        <v>192.75</v>
      </c>
      <c r="B413" s="53">
        <v>193.25</v>
      </c>
      <c r="C413" s="53">
        <v>193</v>
      </c>
      <c r="D413" s="53" t="b">
        <f t="shared" si="33"/>
        <v>0</v>
      </c>
      <c r="E413" s="53">
        <f t="shared" si="34"/>
        <v>0</v>
      </c>
    </row>
    <row r="414" spans="1:5" x14ac:dyDescent="0.2">
      <c r="A414" s="53">
        <f t="shared" si="35"/>
        <v>193.25</v>
      </c>
      <c r="B414" s="53">
        <v>193.75</v>
      </c>
      <c r="C414" s="53">
        <v>193.5</v>
      </c>
      <c r="D414" s="53" t="b">
        <f t="shared" si="33"/>
        <v>0</v>
      </c>
      <c r="E414" s="53">
        <f t="shared" si="34"/>
        <v>0</v>
      </c>
    </row>
    <row r="415" spans="1:5" x14ac:dyDescent="0.2">
      <c r="A415" s="53">
        <f t="shared" si="35"/>
        <v>193.75</v>
      </c>
      <c r="B415" s="53">
        <v>194.25</v>
      </c>
      <c r="C415" s="53">
        <v>194</v>
      </c>
      <c r="D415" s="53" t="b">
        <f t="shared" si="33"/>
        <v>0</v>
      </c>
      <c r="E415" s="53">
        <f t="shared" si="34"/>
        <v>0</v>
      </c>
    </row>
    <row r="416" spans="1:5" x14ac:dyDescent="0.2">
      <c r="A416" s="53">
        <f t="shared" si="35"/>
        <v>194.25</v>
      </c>
      <c r="B416" s="53">
        <v>194.75</v>
      </c>
      <c r="C416" s="53">
        <v>194.5</v>
      </c>
      <c r="D416" s="53" t="b">
        <f t="shared" si="33"/>
        <v>0</v>
      </c>
      <c r="E416" s="53">
        <f t="shared" si="34"/>
        <v>0</v>
      </c>
    </row>
    <row r="417" spans="1:5" x14ac:dyDescent="0.2">
      <c r="A417" s="53">
        <f t="shared" si="35"/>
        <v>194.75</v>
      </c>
      <c r="B417" s="53">
        <v>195.25</v>
      </c>
      <c r="C417" s="53">
        <v>195</v>
      </c>
      <c r="D417" s="53" t="b">
        <f t="shared" si="33"/>
        <v>0</v>
      </c>
      <c r="E417" s="53">
        <f t="shared" si="34"/>
        <v>0</v>
      </c>
    </row>
    <row r="418" spans="1:5" x14ac:dyDescent="0.2">
      <c r="A418" s="53">
        <f t="shared" si="35"/>
        <v>195.25</v>
      </c>
      <c r="B418" s="53">
        <v>195.75</v>
      </c>
      <c r="C418" s="53">
        <v>195.5</v>
      </c>
      <c r="D418" s="53" t="b">
        <f t="shared" si="33"/>
        <v>0</v>
      </c>
      <c r="E418" s="53">
        <f t="shared" si="34"/>
        <v>0</v>
      </c>
    </row>
    <row r="419" spans="1:5" x14ac:dyDescent="0.2">
      <c r="A419" s="53">
        <f t="shared" si="35"/>
        <v>195.75</v>
      </c>
      <c r="B419" s="53">
        <v>196.25</v>
      </c>
      <c r="C419" s="53">
        <v>196</v>
      </c>
      <c r="D419" s="53" t="b">
        <f t="shared" si="33"/>
        <v>0</v>
      </c>
      <c r="E419" s="53">
        <f t="shared" si="34"/>
        <v>0</v>
      </c>
    </row>
    <row r="420" spans="1:5" x14ac:dyDescent="0.2">
      <c r="A420" s="53">
        <f t="shared" si="35"/>
        <v>196.25</v>
      </c>
      <c r="B420" s="53">
        <v>196.75</v>
      </c>
      <c r="C420" s="53">
        <v>196.5</v>
      </c>
      <c r="D420" s="53" t="b">
        <f t="shared" si="33"/>
        <v>0</v>
      </c>
      <c r="E420" s="53">
        <f t="shared" si="34"/>
        <v>0</v>
      </c>
    </row>
    <row r="421" spans="1:5" x14ac:dyDescent="0.2">
      <c r="A421" s="53">
        <f t="shared" si="35"/>
        <v>196.75</v>
      </c>
      <c r="B421" s="53">
        <v>197.25</v>
      </c>
      <c r="C421" s="53">
        <v>197</v>
      </c>
      <c r="D421" s="53" t="b">
        <f t="shared" si="33"/>
        <v>0</v>
      </c>
      <c r="E421" s="53">
        <f t="shared" si="34"/>
        <v>0</v>
      </c>
    </row>
    <row r="422" spans="1:5" x14ac:dyDescent="0.2">
      <c r="A422" s="53">
        <f t="shared" si="35"/>
        <v>197.25</v>
      </c>
      <c r="B422" s="53">
        <v>197.75</v>
      </c>
      <c r="C422" s="53">
        <v>197.5</v>
      </c>
      <c r="D422" s="53" t="b">
        <f t="shared" si="33"/>
        <v>0</v>
      </c>
      <c r="E422" s="53">
        <f t="shared" si="34"/>
        <v>0</v>
      </c>
    </row>
    <row r="423" spans="1:5" x14ac:dyDescent="0.2">
      <c r="A423" s="53">
        <f t="shared" si="35"/>
        <v>197.75</v>
      </c>
      <c r="B423" s="53">
        <v>198.25</v>
      </c>
      <c r="C423" s="53">
        <v>198</v>
      </c>
      <c r="D423" s="53" t="b">
        <f t="shared" si="33"/>
        <v>0</v>
      </c>
      <c r="E423" s="53">
        <f t="shared" si="34"/>
        <v>0</v>
      </c>
    </row>
    <row r="424" spans="1:5" x14ac:dyDescent="0.2">
      <c r="A424" s="53">
        <f t="shared" si="35"/>
        <v>198.25</v>
      </c>
      <c r="B424" s="53">
        <v>198.75</v>
      </c>
      <c r="C424" s="53">
        <v>198.5</v>
      </c>
      <c r="D424" s="53" t="b">
        <f t="shared" si="33"/>
        <v>0</v>
      </c>
      <c r="E424" s="53">
        <f t="shared" si="34"/>
        <v>0</v>
      </c>
    </row>
    <row r="425" spans="1:5" x14ac:dyDescent="0.2">
      <c r="A425" s="53">
        <f t="shared" si="35"/>
        <v>198.75</v>
      </c>
      <c r="B425" s="53">
        <v>199.25</v>
      </c>
      <c r="C425" s="53">
        <v>199</v>
      </c>
      <c r="D425" s="53" t="b">
        <f t="shared" si="33"/>
        <v>0</v>
      </c>
      <c r="E425" s="53">
        <f t="shared" si="34"/>
        <v>0</v>
      </c>
    </row>
    <row r="426" spans="1:5" x14ac:dyDescent="0.2">
      <c r="A426" s="53">
        <f t="shared" si="35"/>
        <v>199.25</v>
      </c>
      <c r="B426" s="53">
        <v>199.75</v>
      </c>
      <c r="C426" s="53">
        <v>199.5</v>
      </c>
      <c r="D426" s="53" t="b">
        <f t="shared" si="33"/>
        <v>0</v>
      </c>
      <c r="E426" s="53">
        <f t="shared" si="34"/>
        <v>0</v>
      </c>
    </row>
    <row r="427" spans="1:5" x14ac:dyDescent="0.2">
      <c r="A427" s="53">
        <f t="shared" si="35"/>
        <v>199.75</v>
      </c>
      <c r="B427" s="53">
        <v>200.25</v>
      </c>
      <c r="C427" s="53">
        <v>200</v>
      </c>
      <c r="D427" s="53" t="b">
        <f t="shared" si="33"/>
        <v>0</v>
      </c>
      <c r="E427" s="53">
        <f t="shared" si="34"/>
        <v>0</v>
      </c>
    </row>
    <row r="428" spans="1:5" x14ac:dyDescent="0.2">
      <c r="A428" s="53">
        <f t="shared" si="35"/>
        <v>200.25</v>
      </c>
      <c r="B428" s="53">
        <v>200.75</v>
      </c>
      <c r="C428" s="53">
        <v>200.5</v>
      </c>
      <c r="D428" s="53" t="b">
        <f t="shared" si="33"/>
        <v>0</v>
      </c>
      <c r="E428" s="53">
        <f t="shared" si="34"/>
        <v>0</v>
      </c>
    </row>
    <row r="429" spans="1:5" x14ac:dyDescent="0.2">
      <c r="A429" s="53">
        <f t="shared" si="35"/>
        <v>200.75</v>
      </c>
      <c r="B429" s="53">
        <v>201.25</v>
      </c>
      <c r="C429" s="53">
        <v>201</v>
      </c>
      <c r="D429" s="53" t="b">
        <f t="shared" si="33"/>
        <v>0</v>
      </c>
      <c r="E429" s="53">
        <f t="shared" si="34"/>
        <v>0</v>
      </c>
    </row>
    <row r="430" spans="1:5" x14ac:dyDescent="0.2">
      <c r="A430" s="53">
        <f t="shared" si="35"/>
        <v>201.25</v>
      </c>
      <c r="B430" s="53">
        <v>201.75</v>
      </c>
      <c r="C430" s="53">
        <v>201.5</v>
      </c>
      <c r="D430" s="53" t="b">
        <f t="shared" si="33"/>
        <v>0</v>
      </c>
      <c r="E430" s="53">
        <f t="shared" si="34"/>
        <v>0</v>
      </c>
    </row>
    <row r="431" spans="1:5" x14ac:dyDescent="0.2">
      <c r="A431" s="53">
        <f t="shared" si="35"/>
        <v>201.75</v>
      </c>
      <c r="B431" s="53">
        <v>202.25</v>
      </c>
      <c r="C431" s="53">
        <v>202</v>
      </c>
      <c r="D431" s="53" t="b">
        <f t="shared" si="33"/>
        <v>0</v>
      </c>
      <c r="E431" s="53">
        <f t="shared" si="34"/>
        <v>0</v>
      </c>
    </row>
    <row r="432" spans="1:5" x14ac:dyDescent="0.2">
      <c r="A432" s="53">
        <f t="shared" si="35"/>
        <v>202.25</v>
      </c>
      <c r="B432" s="53">
        <v>202.75</v>
      </c>
      <c r="C432" s="53">
        <v>202.5</v>
      </c>
      <c r="D432" s="53" t="b">
        <f t="shared" si="33"/>
        <v>0</v>
      </c>
      <c r="E432" s="53">
        <f t="shared" si="34"/>
        <v>0</v>
      </c>
    </row>
    <row r="433" spans="1:5" x14ac:dyDescent="0.2">
      <c r="A433" s="53">
        <f t="shared" si="35"/>
        <v>202.75</v>
      </c>
      <c r="B433" s="53">
        <v>203.25</v>
      </c>
      <c r="C433" s="53">
        <v>203</v>
      </c>
      <c r="D433" s="53" t="b">
        <f t="shared" si="33"/>
        <v>0</v>
      </c>
      <c r="E433" s="53">
        <f t="shared" si="34"/>
        <v>0</v>
      </c>
    </row>
    <row r="434" spans="1:5" x14ac:dyDescent="0.2">
      <c r="A434" s="53">
        <f t="shared" si="35"/>
        <v>203.25</v>
      </c>
      <c r="B434" s="53">
        <v>203.75</v>
      </c>
      <c r="C434" s="53">
        <v>203.5</v>
      </c>
      <c r="D434" s="53" t="b">
        <f t="shared" si="33"/>
        <v>0</v>
      </c>
      <c r="E434" s="53">
        <f t="shared" si="34"/>
        <v>0</v>
      </c>
    </row>
    <row r="435" spans="1:5" x14ac:dyDescent="0.2">
      <c r="A435" s="53">
        <f t="shared" si="35"/>
        <v>203.75</v>
      </c>
      <c r="B435" s="53">
        <v>204.25</v>
      </c>
      <c r="C435" s="53">
        <v>204</v>
      </c>
      <c r="D435" s="53" t="b">
        <f t="shared" si="33"/>
        <v>0</v>
      </c>
      <c r="E435" s="53">
        <f t="shared" si="34"/>
        <v>0</v>
      </c>
    </row>
    <row r="436" spans="1:5" x14ac:dyDescent="0.2">
      <c r="A436" s="53">
        <f t="shared" si="35"/>
        <v>204.25</v>
      </c>
      <c r="B436" s="53">
        <v>204.75</v>
      </c>
      <c r="C436" s="53">
        <v>204.5</v>
      </c>
      <c r="D436" s="53" t="b">
        <f t="shared" si="33"/>
        <v>0</v>
      </c>
      <c r="E436" s="53">
        <f t="shared" si="34"/>
        <v>0</v>
      </c>
    </row>
    <row r="437" spans="1:5" x14ac:dyDescent="0.2">
      <c r="A437" s="53">
        <f t="shared" si="35"/>
        <v>204.75</v>
      </c>
      <c r="B437" s="53">
        <v>205.25</v>
      </c>
      <c r="C437" s="53">
        <v>205</v>
      </c>
      <c r="D437" s="53" t="b">
        <f t="shared" si="33"/>
        <v>0</v>
      </c>
      <c r="E437" s="53">
        <f t="shared" si="34"/>
        <v>0</v>
      </c>
    </row>
    <row r="438" spans="1:5" x14ac:dyDescent="0.2">
      <c r="A438" s="53">
        <f t="shared" si="35"/>
        <v>205.25</v>
      </c>
      <c r="B438" s="53">
        <v>205.75</v>
      </c>
      <c r="C438" s="53">
        <v>205.5</v>
      </c>
      <c r="D438" s="53" t="b">
        <f t="shared" si="33"/>
        <v>0</v>
      </c>
      <c r="E438" s="53">
        <f t="shared" si="34"/>
        <v>0</v>
      </c>
    </row>
    <row r="439" spans="1:5" x14ac:dyDescent="0.2">
      <c r="A439" s="53">
        <f t="shared" si="35"/>
        <v>205.75</v>
      </c>
      <c r="B439" s="53">
        <v>206.25</v>
      </c>
      <c r="C439" s="53">
        <v>206</v>
      </c>
      <c r="D439" s="53" t="b">
        <f t="shared" si="33"/>
        <v>0</v>
      </c>
      <c r="E439" s="53">
        <f t="shared" si="34"/>
        <v>0</v>
      </c>
    </row>
    <row r="440" spans="1:5" x14ac:dyDescent="0.2">
      <c r="A440" s="53">
        <f t="shared" si="35"/>
        <v>206.25</v>
      </c>
      <c r="B440" s="53">
        <v>206.75</v>
      </c>
      <c r="C440" s="53">
        <v>206.5</v>
      </c>
      <c r="D440" s="53" t="b">
        <f t="shared" si="33"/>
        <v>0</v>
      </c>
      <c r="E440" s="53">
        <f t="shared" si="34"/>
        <v>0</v>
      </c>
    </row>
    <row r="441" spans="1:5" x14ac:dyDescent="0.2">
      <c r="A441" s="53">
        <f t="shared" si="35"/>
        <v>206.75</v>
      </c>
      <c r="B441" s="53">
        <v>207.25</v>
      </c>
      <c r="C441" s="53">
        <v>207</v>
      </c>
      <c r="D441" s="53" t="b">
        <f t="shared" si="33"/>
        <v>0</v>
      </c>
      <c r="E441" s="53">
        <f t="shared" si="34"/>
        <v>0</v>
      </c>
    </row>
    <row r="442" spans="1:5" x14ac:dyDescent="0.2">
      <c r="A442" s="53">
        <f t="shared" si="35"/>
        <v>207.25</v>
      </c>
      <c r="B442" s="53">
        <v>207.75</v>
      </c>
      <c r="C442" s="53">
        <v>207.5</v>
      </c>
      <c r="D442" s="53" t="b">
        <f t="shared" si="33"/>
        <v>0</v>
      </c>
      <c r="E442" s="53">
        <f t="shared" si="34"/>
        <v>0</v>
      </c>
    </row>
    <row r="443" spans="1:5" x14ac:dyDescent="0.2">
      <c r="A443" s="53">
        <f t="shared" si="35"/>
        <v>207.75</v>
      </c>
      <c r="B443" s="53">
        <v>208.25</v>
      </c>
      <c r="C443" s="53">
        <v>208</v>
      </c>
      <c r="D443" s="53" t="b">
        <f t="shared" si="33"/>
        <v>0</v>
      </c>
      <c r="E443" s="53">
        <f t="shared" si="34"/>
        <v>0</v>
      </c>
    </row>
    <row r="444" spans="1:5" x14ac:dyDescent="0.2">
      <c r="A444" s="53">
        <f t="shared" si="35"/>
        <v>208.25</v>
      </c>
      <c r="B444" s="53">
        <v>208.75</v>
      </c>
      <c r="C444" s="53">
        <v>208.5</v>
      </c>
      <c r="D444" s="53" t="b">
        <f t="shared" si="33"/>
        <v>0</v>
      </c>
      <c r="E444" s="53">
        <f t="shared" si="34"/>
        <v>0</v>
      </c>
    </row>
    <row r="445" spans="1:5" x14ac:dyDescent="0.2">
      <c r="A445" s="53">
        <f t="shared" si="35"/>
        <v>208.75</v>
      </c>
      <c r="B445" s="53">
        <v>209.25</v>
      </c>
      <c r="C445" s="53">
        <v>209</v>
      </c>
      <c r="D445" s="53" t="b">
        <f t="shared" si="33"/>
        <v>0</v>
      </c>
      <c r="E445" s="53">
        <f t="shared" si="34"/>
        <v>0</v>
      </c>
    </row>
    <row r="446" spans="1:5" x14ac:dyDescent="0.2">
      <c r="A446" s="53">
        <f t="shared" si="35"/>
        <v>209.25</v>
      </c>
      <c r="B446" s="53">
        <v>209.75</v>
      </c>
      <c r="C446" s="53">
        <v>209.5</v>
      </c>
      <c r="D446" s="53" t="b">
        <f t="shared" si="33"/>
        <v>0</v>
      </c>
      <c r="E446" s="53">
        <f t="shared" si="34"/>
        <v>0</v>
      </c>
    </row>
    <row r="447" spans="1:5" x14ac:dyDescent="0.2">
      <c r="A447" s="53">
        <f t="shared" si="35"/>
        <v>209.75</v>
      </c>
      <c r="B447" s="53">
        <v>210.25</v>
      </c>
      <c r="C447" s="53">
        <v>210</v>
      </c>
      <c r="D447" s="53" t="b">
        <f t="shared" si="33"/>
        <v>0</v>
      </c>
      <c r="E447" s="53">
        <f t="shared" si="34"/>
        <v>0</v>
      </c>
    </row>
    <row r="448" spans="1:5" x14ac:dyDescent="0.2">
      <c r="A448" s="53">
        <f t="shared" si="35"/>
        <v>210.25</v>
      </c>
      <c r="B448" s="53">
        <v>210.75</v>
      </c>
      <c r="C448" s="53">
        <v>210.5</v>
      </c>
      <c r="D448" s="53" t="b">
        <f t="shared" ref="D448:D511" si="36">IF(AND($B$24&gt;A448,$B$24&lt;=B448),TRUE,FALSE)</f>
        <v>0</v>
      </c>
      <c r="E448" s="53">
        <f t="shared" ref="E448:E511" si="37">IF(D448=TRUE,C448,0)</f>
        <v>0</v>
      </c>
    </row>
    <row r="449" spans="1:5" x14ac:dyDescent="0.2">
      <c r="A449" s="53">
        <f t="shared" si="35"/>
        <v>210.75</v>
      </c>
      <c r="B449" s="53">
        <v>211.25</v>
      </c>
      <c r="C449" s="53">
        <v>211</v>
      </c>
      <c r="D449" s="53" t="b">
        <f t="shared" si="36"/>
        <v>0</v>
      </c>
      <c r="E449" s="53">
        <f t="shared" si="37"/>
        <v>0</v>
      </c>
    </row>
    <row r="450" spans="1:5" x14ac:dyDescent="0.2">
      <c r="A450" s="53">
        <f t="shared" si="35"/>
        <v>211.25</v>
      </c>
      <c r="B450" s="53">
        <v>211.75</v>
      </c>
      <c r="C450" s="53">
        <v>211.5</v>
      </c>
      <c r="D450" s="53" t="b">
        <f t="shared" si="36"/>
        <v>0</v>
      </c>
      <c r="E450" s="53">
        <f t="shared" si="37"/>
        <v>0</v>
      </c>
    </row>
    <row r="451" spans="1:5" x14ac:dyDescent="0.2">
      <c r="A451" s="53">
        <f t="shared" si="35"/>
        <v>211.75</v>
      </c>
      <c r="B451" s="53">
        <v>212.25</v>
      </c>
      <c r="C451" s="53">
        <v>212</v>
      </c>
      <c r="D451" s="53" t="b">
        <f t="shared" si="36"/>
        <v>0</v>
      </c>
      <c r="E451" s="53">
        <f t="shared" si="37"/>
        <v>0</v>
      </c>
    </row>
    <row r="452" spans="1:5" x14ac:dyDescent="0.2">
      <c r="A452" s="53">
        <f t="shared" si="35"/>
        <v>212.25</v>
      </c>
      <c r="B452" s="53">
        <v>212.75</v>
      </c>
      <c r="C452" s="53">
        <v>212.5</v>
      </c>
      <c r="D452" s="53" t="b">
        <f t="shared" si="36"/>
        <v>0</v>
      </c>
      <c r="E452" s="53">
        <f t="shared" si="37"/>
        <v>0</v>
      </c>
    </row>
    <row r="453" spans="1:5" x14ac:dyDescent="0.2">
      <c r="A453" s="53">
        <f t="shared" si="35"/>
        <v>212.75</v>
      </c>
      <c r="B453" s="53">
        <v>213.25</v>
      </c>
      <c r="C453" s="53">
        <v>213</v>
      </c>
      <c r="D453" s="53" t="b">
        <f t="shared" si="36"/>
        <v>0</v>
      </c>
      <c r="E453" s="53">
        <f t="shared" si="37"/>
        <v>0</v>
      </c>
    </row>
    <row r="454" spans="1:5" x14ac:dyDescent="0.2">
      <c r="A454" s="53">
        <f t="shared" si="35"/>
        <v>213.25</v>
      </c>
      <c r="B454" s="53">
        <v>213.75</v>
      </c>
      <c r="C454" s="53">
        <v>213.5</v>
      </c>
      <c r="D454" s="53" t="b">
        <f t="shared" si="36"/>
        <v>0</v>
      </c>
      <c r="E454" s="53">
        <f t="shared" si="37"/>
        <v>0</v>
      </c>
    </row>
    <row r="455" spans="1:5" x14ac:dyDescent="0.2">
      <c r="A455" s="53">
        <f t="shared" si="35"/>
        <v>213.75</v>
      </c>
      <c r="B455" s="53">
        <v>214.25</v>
      </c>
      <c r="C455" s="53">
        <v>214</v>
      </c>
      <c r="D455" s="53" t="b">
        <f t="shared" si="36"/>
        <v>0</v>
      </c>
      <c r="E455" s="53">
        <f t="shared" si="37"/>
        <v>0</v>
      </c>
    </row>
    <row r="456" spans="1:5" x14ac:dyDescent="0.2">
      <c r="A456" s="53">
        <f t="shared" si="35"/>
        <v>214.25</v>
      </c>
      <c r="B456" s="53">
        <v>214.75</v>
      </c>
      <c r="C456" s="53">
        <v>214.5</v>
      </c>
      <c r="D456" s="53" t="b">
        <f t="shared" si="36"/>
        <v>0</v>
      </c>
      <c r="E456" s="53">
        <f t="shared" si="37"/>
        <v>0</v>
      </c>
    </row>
    <row r="457" spans="1:5" x14ac:dyDescent="0.2">
      <c r="A457" s="53">
        <f t="shared" si="35"/>
        <v>214.75</v>
      </c>
      <c r="B457" s="53">
        <v>215.25</v>
      </c>
      <c r="C457" s="53">
        <v>215</v>
      </c>
      <c r="D457" s="53" t="b">
        <f t="shared" si="36"/>
        <v>0</v>
      </c>
      <c r="E457" s="53">
        <f t="shared" si="37"/>
        <v>0</v>
      </c>
    </row>
    <row r="458" spans="1:5" x14ac:dyDescent="0.2">
      <c r="A458" s="53">
        <f t="shared" si="35"/>
        <v>215.25</v>
      </c>
      <c r="B458" s="53">
        <v>215.75</v>
      </c>
      <c r="C458" s="53">
        <v>215.5</v>
      </c>
      <c r="D458" s="53" t="b">
        <f t="shared" si="36"/>
        <v>0</v>
      </c>
      <c r="E458" s="53">
        <f t="shared" si="37"/>
        <v>0</v>
      </c>
    </row>
    <row r="459" spans="1:5" x14ac:dyDescent="0.2">
      <c r="A459" s="53">
        <f t="shared" si="35"/>
        <v>215.75</v>
      </c>
      <c r="B459" s="53">
        <v>216.25</v>
      </c>
      <c r="C459" s="53">
        <v>216</v>
      </c>
      <c r="D459" s="53" t="b">
        <f t="shared" si="36"/>
        <v>0</v>
      </c>
      <c r="E459" s="53">
        <f t="shared" si="37"/>
        <v>0</v>
      </c>
    </row>
    <row r="460" spans="1:5" x14ac:dyDescent="0.2">
      <c r="A460" s="53">
        <f t="shared" si="35"/>
        <v>216.25</v>
      </c>
      <c r="B460" s="53">
        <v>216.75</v>
      </c>
      <c r="C460" s="53">
        <v>216.5</v>
      </c>
      <c r="D460" s="53" t="b">
        <f t="shared" si="36"/>
        <v>0</v>
      </c>
      <c r="E460" s="53">
        <f t="shared" si="37"/>
        <v>0</v>
      </c>
    </row>
    <row r="461" spans="1:5" x14ac:dyDescent="0.2">
      <c r="A461" s="53">
        <f t="shared" si="35"/>
        <v>216.75</v>
      </c>
      <c r="B461" s="53">
        <v>217.25</v>
      </c>
      <c r="C461" s="53">
        <v>217</v>
      </c>
      <c r="D461" s="53" t="b">
        <f t="shared" si="36"/>
        <v>0</v>
      </c>
      <c r="E461" s="53">
        <f t="shared" si="37"/>
        <v>0</v>
      </c>
    </row>
    <row r="462" spans="1:5" x14ac:dyDescent="0.2">
      <c r="A462" s="53">
        <f t="shared" si="35"/>
        <v>217.25</v>
      </c>
      <c r="B462" s="53">
        <v>217.75</v>
      </c>
      <c r="C462" s="53">
        <v>217.5</v>
      </c>
      <c r="D462" s="53" t="b">
        <f t="shared" si="36"/>
        <v>0</v>
      </c>
      <c r="E462" s="53">
        <f t="shared" si="37"/>
        <v>0</v>
      </c>
    </row>
    <row r="463" spans="1:5" x14ac:dyDescent="0.2">
      <c r="A463" s="53">
        <f t="shared" si="35"/>
        <v>217.75</v>
      </c>
      <c r="B463" s="53">
        <v>218.25</v>
      </c>
      <c r="C463" s="53">
        <v>218</v>
      </c>
      <c r="D463" s="53" t="b">
        <f t="shared" si="36"/>
        <v>0</v>
      </c>
      <c r="E463" s="53">
        <f t="shared" si="37"/>
        <v>0</v>
      </c>
    </row>
    <row r="464" spans="1:5" x14ac:dyDescent="0.2">
      <c r="A464" s="53">
        <f t="shared" si="35"/>
        <v>218.25</v>
      </c>
      <c r="B464" s="53">
        <v>218.75</v>
      </c>
      <c r="C464" s="53">
        <v>218.5</v>
      </c>
      <c r="D464" s="53" t="b">
        <f t="shared" si="36"/>
        <v>0</v>
      </c>
      <c r="E464" s="53">
        <f t="shared" si="37"/>
        <v>0</v>
      </c>
    </row>
    <row r="465" spans="1:5" x14ac:dyDescent="0.2">
      <c r="A465" s="53">
        <f t="shared" si="35"/>
        <v>218.75</v>
      </c>
      <c r="B465" s="53">
        <v>219.25</v>
      </c>
      <c r="C465" s="53">
        <v>219</v>
      </c>
      <c r="D465" s="53" t="b">
        <f t="shared" si="36"/>
        <v>0</v>
      </c>
      <c r="E465" s="53">
        <f t="shared" si="37"/>
        <v>0</v>
      </c>
    </row>
    <row r="466" spans="1:5" x14ac:dyDescent="0.2">
      <c r="A466" s="53">
        <f t="shared" si="35"/>
        <v>219.25</v>
      </c>
      <c r="B466" s="53">
        <v>219.75</v>
      </c>
      <c r="C466" s="53">
        <v>219.5</v>
      </c>
      <c r="D466" s="53" t="b">
        <f t="shared" si="36"/>
        <v>0</v>
      </c>
      <c r="E466" s="53">
        <f t="shared" si="37"/>
        <v>0</v>
      </c>
    </row>
    <row r="467" spans="1:5" x14ac:dyDescent="0.2">
      <c r="A467" s="53">
        <f t="shared" si="35"/>
        <v>219.75</v>
      </c>
      <c r="B467" s="53">
        <v>220.25</v>
      </c>
      <c r="C467" s="53">
        <v>220</v>
      </c>
      <c r="D467" s="53" t="b">
        <f t="shared" si="36"/>
        <v>0</v>
      </c>
      <c r="E467" s="53">
        <f t="shared" si="37"/>
        <v>0</v>
      </c>
    </row>
    <row r="468" spans="1:5" x14ac:dyDescent="0.2">
      <c r="A468" s="53">
        <f t="shared" si="35"/>
        <v>220.25</v>
      </c>
      <c r="B468" s="53">
        <v>220.75</v>
      </c>
      <c r="C468" s="53">
        <v>220.5</v>
      </c>
      <c r="D468" s="53" t="b">
        <f t="shared" si="36"/>
        <v>0</v>
      </c>
      <c r="E468" s="53">
        <f t="shared" si="37"/>
        <v>0</v>
      </c>
    </row>
    <row r="469" spans="1:5" x14ac:dyDescent="0.2">
      <c r="A469" s="53">
        <f t="shared" si="35"/>
        <v>220.75</v>
      </c>
      <c r="B469" s="53">
        <v>221.25</v>
      </c>
      <c r="C469" s="53">
        <v>221</v>
      </c>
      <c r="D469" s="53" t="b">
        <f t="shared" si="36"/>
        <v>0</v>
      </c>
      <c r="E469" s="53">
        <f t="shared" si="37"/>
        <v>0</v>
      </c>
    </row>
    <row r="470" spans="1:5" x14ac:dyDescent="0.2">
      <c r="A470" s="53">
        <f t="shared" si="35"/>
        <v>221.25</v>
      </c>
      <c r="B470" s="53">
        <v>221.75</v>
      </c>
      <c r="C470" s="53">
        <v>221.5</v>
      </c>
      <c r="D470" s="53" t="b">
        <f t="shared" si="36"/>
        <v>0</v>
      </c>
      <c r="E470" s="53">
        <f t="shared" si="37"/>
        <v>0</v>
      </c>
    </row>
    <row r="471" spans="1:5" x14ac:dyDescent="0.2">
      <c r="A471" s="53">
        <f t="shared" si="35"/>
        <v>221.75</v>
      </c>
      <c r="B471" s="53">
        <v>222.25</v>
      </c>
      <c r="C471" s="53">
        <v>222</v>
      </c>
      <c r="D471" s="53" t="b">
        <f t="shared" si="36"/>
        <v>0</v>
      </c>
      <c r="E471" s="53">
        <f t="shared" si="37"/>
        <v>0</v>
      </c>
    </row>
    <row r="472" spans="1:5" x14ac:dyDescent="0.2">
      <c r="A472" s="53">
        <f t="shared" si="35"/>
        <v>222.25</v>
      </c>
      <c r="B472" s="53">
        <v>222.75</v>
      </c>
      <c r="C472" s="53">
        <v>222.5</v>
      </c>
      <c r="D472" s="53" t="b">
        <f t="shared" si="36"/>
        <v>0</v>
      </c>
      <c r="E472" s="53">
        <f t="shared" si="37"/>
        <v>0</v>
      </c>
    </row>
    <row r="473" spans="1:5" x14ac:dyDescent="0.2">
      <c r="A473" s="53">
        <f t="shared" si="35"/>
        <v>222.75</v>
      </c>
      <c r="B473" s="53">
        <v>223.25</v>
      </c>
      <c r="C473" s="53">
        <v>223</v>
      </c>
      <c r="D473" s="53" t="b">
        <f t="shared" si="36"/>
        <v>0</v>
      </c>
      <c r="E473" s="53">
        <f t="shared" si="37"/>
        <v>0</v>
      </c>
    </row>
    <row r="474" spans="1:5" x14ac:dyDescent="0.2">
      <c r="A474" s="53">
        <f t="shared" si="35"/>
        <v>223.25</v>
      </c>
      <c r="B474" s="53">
        <v>223.75</v>
      </c>
      <c r="C474" s="53">
        <v>223.5</v>
      </c>
      <c r="D474" s="53" t="b">
        <f t="shared" si="36"/>
        <v>0</v>
      </c>
      <c r="E474" s="53">
        <f t="shared" si="37"/>
        <v>0</v>
      </c>
    </row>
    <row r="475" spans="1:5" x14ac:dyDescent="0.2">
      <c r="A475" s="53">
        <f t="shared" si="35"/>
        <v>223.75</v>
      </c>
      <c r="B475" s="53">
        <v>224.25</v>
      </c>
      <c r="C475" s="53">
        <v>224</v>
      </c>
      <c r="D475" s="53" t="b">
        <f t="shared" si="36"/>
        <v>0</v>
      </c>
      <c r="E475" s="53">
        <f t="shared" si="37"/>
        <v>0</v>
      </c>
    </row>
    <row r="476" spans="1:5" x14ac:dyDescent="0.2">
      <c r="A476" s="53">
        <f t="shared" si="35"/>
        <v>224.25</v>
      </c>
      <c r="B476" s="53">
        <v>224.75</v>
      </c>
      <c r="C476" s="53">
        <v>224.5</v>
      </c>
      <c r="D476" s="53" t="b">
        <f t="shared" si="36"/>
        <v>0</v>
      </c>
      <c r="E476" s="53">
        <f t="shared" si="37"/>
        <v>0</v>
      </c>
    </row>
    <row r="477" spans="1:5" x14ac:dyDescent="0.2">
      <c r="A477" s="53">
        <f t="shared" ref="A477:A540" si="38">B476</f>
        <v>224.75</v>
      </c>
      <c r="B477" s="53">
        <v>225.25</v>
      </c>
      <c r="C477" s="53">
        <v>225</v>
      </c>
      <c r="D477" s="53" t="b">
        <f t="shared" si="36"/>
        <v>0</v>
      </c>
      <c r="E477" s="53">
        <f t="shared" si="37"/>
        <v>0</v>
      </c>
    </row>
    <row r="478" spans="1:5" x14ac:dyDescent="0.2">
      <c r="A478" s="53">
        <f t="shared" si="38"/>
        <v>225.25</v>
      </c>
      <c r="B478" s="53">
        <v>225.75</v>
      </c>
      <c r="C478" s="53">
        <v>225.5</v>
      </c>
      <c r="D478" s="53" t="b">
        <f t="shared" si="36"/>
        <v>0</v>
      </c>
      <c r="E478" s="53">
        <f t="shared" si="37"/>
        <v>0</v>
      </c>
    </row>
    <row r="479" spans="1:5" x14ac:dyDescent="0.2">
      <c r="A479" s="53">
        <f t="shared" si="38"/>
        <v>225.75</v>
      </c>
      <c r="B479" s="53">
        <v>226.25</v>
      </c>
      <c r="C479" s="53">
        <v>226</v>
      </c>
      <c r="D479" s="53" t="b">
        <f t="shared" si="36"/>
        <v>0</v>
      </c>
      <c r="E479" s="53">
        <f t="shared" si="37"/>
        <v>0</v>
      </c>
    </row>
    <row r="480" spans="1:5" x14ac:dyDescent="0.2">
      <c r="A480" s="53">
        <f t="shared" si="38"/>
        <v>226.25</v>
      </c>
      <c r="B480" s="53">
        <v>226.75</v>
      </c>
      <c r="C480" s="53">
        <v>226.5</v>
      </c>
      <c r="D480" s="53" t="b">
        <f t="shared" si="36"/>
        <v>0</v>
      </c>
      <c r="E480" s="53">
        <f t="shared" si="37"/>
        <v>0</v>
      </c>
    </row>
    <row r="481" spans="1:5" x14ac:dyDescent="0.2">
      <c r="A481" s="53">
        <f t="shared" si="38"/>
        <v>226.75</v>
      </c>
      <c r="B481" s="53">
        <v>227.25</v>
      </c>
      <c r="C481" s="53">
        <v>227</v>
      </c>
      <c r="D481" s="53" t="b">
        <f t="shared" si="36"/>
        <v>0</v>
      </c>
      <c r="E481" s="53">
        <f t="shared" si="37"/>
        <v>0</v>
      </c>
    </row>
    <row r="482" spans="1:5" x14ac:dyDescent="0.2">
      <c r="A482" s="53">
        <f t="shared" si="38"/>
        <v>227.25</v>
      </c>
      <c r="B482" s="53">
        <v>227.75</v>
      </c>
      <c r="C482" s="53">
        <v>227.5</v>
      </c>
      <c r="D482" s="53" t="b">
        <f t="shared" si="36"/>
        <v>0</v>
      </c>
      <c r="E482" s="53">
        <f t="shared" si="37"/>
        <v>0</v>
      </c>
    </row>
    <row r="483" spans="1:5" x14ac:dyDescent="0.2">
      <c r="A483" s="53">
        <f t="shared" si="38"/>
        <v>227.75</v>
      </c>
      <c r="B483" s="53">
        <v>228.25</v>
      </c>
      <c r="C483" s="53">
        <v>228</v>
      </c>
      <c r="D483" s="53" t="b">
        <f t="shared" si="36"/>
        <v>0</v>
      </c>
      <c r="E483" s="53">
        <f t="shared" si="37"/>
        <v>0</v>
      </c>
    </row>
    <row r="484" spans="1:5" x14ac:dyDescent="0.2">
      <c r="A484" s="53">
        <f t="shared" si="38"/>
        <v>228.25</v>
      </c>
      <c r="B484" s="53">
        <v>228.75</v>
      </c>
      <c r="C484" s="53">
        <v>228.5</v>
      </c>
      <c r="D484" s="53" t="b">
        <f t="shared" si="36"/>
        <v>0</v>
      </c>
      <c r="E484" s="53">
        <f t="shared" si="37"/>
        <v>0</v>
      </c>
    </row>
    <row r="485" spans="1:5" x14ac:dyDescent="0.2">
      <c r="A485" s="53">
        <f t="shared" si="38"/>
        <v>228.75</v>
      </c>
      <c r="B485" s="53">
        <v>229.25</v>
      </c>
      <c r="C485" s="53">
        <v>229</v>
      </c>
      <c r="D485" s="53" t="b">
        <f t="shared" si="36"/>
        <v>0</v>
      </c>
      <c r="E485" s="53">
        <f t="shared" si="37"/>
        <v>0</v>
      </c>
    </row>
    <row r="486" spans="1:5" x14ac:dyDescent="0.2">
      <c r="A486" s="53">
        <f t="shared" si="38"/>
        <v>229.25</v>
      </c>
      <c r="B486" s="53">
        <v>229.75</v>
      </c>
      <c r="C486" s="53">
        <v>229.5</v>
      </c>
      <c r="D486" s="53" t="b">
        <f t="shared" si="36"/>
        <v>0</v>
      </c>
      <c r="E486" s="53">
        <f t="shared" si="37"/>
        <v>0</v>
      </c>
    </row>
    <row r="487" spans="1:5" x14ac:dyDescent="0.2">
      <c r="A487" s="53">
        <f t="shared" si="38"/>
        <v>229.75</v>
      </c>
      <c r="B487" s="53">
        <v>230.25</v>
      </c>
      <c r="C487" s="53">
        <v>230</v>
      </c>
      <c r="D487" s="53" t="b">
        <f t="shared" si="36"/>
        <v>0</v>
      </c>
      <c r="E487" s="53">
        <f t="shared" si="37"/>
        <v>0</v>
      </c>
    </row>
    <row r="488" spans="1:5" x14ac:dyDescent="0.2">
      <c r="A488" s="53">
        <f t="shared" si="38"/>
        <v>230.25</v>
      </c>
      <c r="B488" s="53">
        <v>230.75</v>
      </c>
      <c r="C488" s="53">
        <v>230.5</v>
      </c>
      <c r="D488" s="53" t="b">
        <f t="shared" si="36"/>
        <v>0</v>
      </c>
      <c r="E488" s="53">
        <f t="shared" si="37"/>
        <v>0</v>
      </c>
    </row>
    <row r="489" spans="1:5" x14ac:dyDescent="0.2">
      <c r="A489" s="53">
        <f t="shared" si="38"/>
        <v>230.75</v>
      </c>
      <c r="B489" s="53">
        <v>231.25</v>
      </c>
      <c r="C489" s="53">
        <v>231</v>
      </c>
      <c r="D489" s="53" t="b">
        <f t="shared" si="36"/>
        <v>0</v>
      </c>
      <c r="E489" s="53">
        <f t="shared" si="37"/>
        <v>0</v>
      </c>
    </row>
    <row r="490" spans="1:5" x14ac:dyDescent="0.2">
      <c r="A490" s="53">
        <f t="shared" si="38"/>
        <v>231.25</v>
      </c>
      <c r="B490" s="53">
        <v>231.75</v>
      </c>
      <c r="C490" s="53">
        <v>231.5</v>
      </c>
      <c r="D490" s="53" t="b">
        <f t="shared" si="36"/>
        <v>0</v>
      </c>
      <c r="E490" s="53">
        <f t="shared" si="37"/>
        <v>0</v>
      </c>
    </row>
    <row r="491" spans="1:5" x14ac:dyDescent="0.2">
      <c r="A491" s="53">
        <f t="shared" si="38"/>
        <v>231.75</v>
      </c>
      <c r="B491" s="53">
        <v>232.25</v>
      </c>
      <c r="C491" s="53">
        <v>232</v>
      </c>
      <c r="D491" s="53" t="b">
        <f t="shared" si="36"/>
        <v>0</v>
      </c>
      <c r="E491" s="53">
        <f t="shared" si="37"/>
        <v>0</v>
      </c>
    </row>
    <row r="492" spans="1:5" x14ac:dyDescent="0.2">
      <c r="A492" s="53">
        <f t="shared" si="38"/>
        <v>232.25</v>
      </c>
      <c r="B492" s="53">
        <v>232.75</v>
      </c>
      <c r="C492" s="53">
        <v>232.5</v>
      </c>
      <c r="D492" s="53" t="b">
        <f t="shared" si="36"/>
        <v>0</v>
      </c>
      <c r="E492" s="53">
        <f t="shared" si="37"/>
        <v>0</v>
      </c>
    </row>
    <row r="493" spans="1:5" x14ac:dyDescent="0.2">
      <c r="A493" s="53">
        <f t="shared" si="38"/>
        <v>232.75</v>
      </c>
      <c r="B493" s="53">
        <v>233.25</v>
      </c>
      <c r="C493" s="53">
        <v>233</v>
      </c>
      <c r="D493" s="53" t="b">
        <f t="shared" si="36"/>
        <v>0</v>
      </c>
      <c r="E493" s="53">
        <f t="shared" si="37"/>
        <v>0</v>
      </c>
    </row>
    <row r="494" spans="1:5" x14ac:dyDescent="0.2">
      <c r="A494" s="53">
        <f t="shared" si="38"/>
        <v>233.25</v>
      </c>
      <c r="B494" s="53">
        <v>233.75</v>
      </c>
      <c r="C494" s="53">
        <v>233.5</v>
      </c>
      <c r="D494" s="53" t="b">
        <f t="shared" si="36"/>
        <v>0</v>
      </c>
      <c r="E494" s="53">
        <f t="shared" si="37"/>
        <v>0</v>
      </c>
    </row>
    <row r="495" spans="1:5" x14ac:dyDescent="0.2">
      <c r="A495" s="53">
        <f t="shared" si="38"/>
        <v>233.75</v>
      </c>
      <c r="B495" s="53">
        <v>234.25</v>
      </c>
      <c r="C495" s="53">
        <v>234</v>
      </c>
      <c r="D495" s="53" t="b">
        <f t="shared" si="36"/>
        <v>0</v>
      </c>
      <c r="E495" s="53">
        <f t="shared" si="37"/>
        <v>0</v>
      </c>
    </row>
    <row r="496" spans="1:5" x14ac:dyDescent="0.2">
      <c r="A496" s="53">
        <f t="shared" si="38"/>
        <v>234.25</v>
      </c>
      <c r="B496" s="53">
        <v>234.75</v>
      </c>
      <c r="C496" s="53">
        <v>234.5</v>
      </c>
      <c r="D496" s="53" t="b">
        <f t="shared" si="36"/>
        <v>0</v>
      </c>
      <c r="E496" s="53">
        <f t="shared" si="37"/>
        <v>0</v>
      </c>
    </row>
    <row r="497" spans="1:5" x14ac:dyDescent="0.2">
      <c r="A497" s="53">
        <f t="shared" si="38"/>
        <v>234.75</v>
      </c>
      <c r="B497" s="53">
        <v>235.25</v>
      </c>
      <c r="C497" s="53">
        <v>235</v>
      </c>
      <c r="D497" s="53" t="b">
        <f t="shared" si="36"/>
        <v>0</v>
      </c>
      <c r="E497" s="53">
        <f t="shared" si="37"/>
        <v>0</v>
      </c>
    </row>
    <row r="498" spans="1:5" x14ac:dyDescent="0.2">
      <c r="A498" s="53">
        <f t="shared" si="38"/>
        <v>235.25</v>
      </c>
      <c r="B498" s="53">
        <v>235.75</v>
      </c>
      <c r="C498" s="53">
        <v>235.5</v>
      </c>
      <c r="D498" s="53" t="b">
        <f t="shared" si="36"/>
        <v>0</v>
      </c>
      <c r="E498" s="53">
        <f t="shared" si="37"/>
        <v>0</v>
      </c>
    </row>
    <row r="499" spans="1:5" x14ac:dyDescent="0.2">
      <c r="A499" s="53">
        <f t="shared" si="38"/>
        <v>235.75</v>
      </c>
      <c r="B499" s="53">
        <v>236.25</v>
      </c>
      <c r="C499" s="53">
        <v>236</v>
      </c>
      <c r="D499" s="53" t="b">
        <f t="shared" si="36"/>
        <v>0</v>
      </c>
      <c r="E499" s="53">
        <f t="shared" si="37"/>
        <v>0</v>
      </c>
    </row>
    <row r="500" spans="1:5" x14ac:dyDescent="0.2">
      <c r="A500" s="53">
        <f t="shared" si="38"/>
        <v>236.25</v>
      </c>
      <c r="B500" s="53">
        <v>236.75</v>
      </c>
      <c r="C500" s="53">
        <v>236.5</v>
      </c>
      <c r="D500" s="53" t="b">
        <f t="shared" si="36"/>
        <v>0</v>
      </c>
      <c r="E500" s="53">
        <f t="shared" si="37"/>
        <v>0</v>
      </c>
    </row>
    <row r="501" spans="1:5" x14ac:dyDescent="0.2">
      <c r="A501" s="53">
        <f t="shared" si="38"/>
        <v>236.75</v>
      </c>
      <c r="B501" s="53">
        <v>237.25</v>
      </c>
      <c r="C501" s="53">
        <v>237</v>
      </c>
      <c r="D501" s="53" t="b">
        <f t="shared" si="36"/>
        <v>0</v>
      </c>
      <c r="E501" s="53">
        <f t="shared" si="37"/>
        <v>0</v>
      </c>
    </row>
    <row r="502" spans="1:5" x14ac:dyDescent="0.2">
      <c r="A502" s="53">
        <f t="shared" si="38"/>
        <v>237.25</v>
      </c>
      <c r="B502" s="53">
        <v>237.75</v>
      </c>
      <c r="C502" s="53">
        <v>237.5</v>
      </c>
      <c r="D502" s="53" t="b">
        <f t="shared" si="36"/>
        <v>0</v>
      </c>
      <c r="E502" s="53">
        <f t="shared" si="37"/>
        <v>0</v>
      </c>
    </row>
    <row r="503" spans="1:5" x14ac:dyDescent="0.2">
      <c r="A503" s="53">
        <f t="shared" si="38"/>
        <v>237.75</v>
      </c>
      <c r="B503" s="53">
        <v>238.25</v>
      </c>
      <c r="C503" s="53">
        <v>238</v>
      </c>
      <c r="D503" s="53" t="b">
        <f t="shared" si="36"/>
        <v>0</v>
      </c>
      <c r="E503" s="53">
        <f t="shared" si="37"/>
        <v>0</v>
      </c>
    </row>
    <row r="504" spans="1:5" x14ac:dyDescent="0.2">
      <c r="A504" s="53">
        <f t="shared" si="38"/>
        <v>238.25</v>
      </c>
      <c r="B504" s="53">
        <v>238.75</v>
      </c>
      <c r="C504" s="53">
        <v>238.5</v>
      </c>
      <c r="D504" s="53" t="b">
        <f t="shared" si="36"/>
        <v>0</v>
      </c>
      <c r="E504" s="53">
        <f t="shared" si="37"/>
        <v>0</v>
      </c>
    </row>
    <row r="505" spans="1:5" x14ac:dyDescent="0.2">
      <c r="A505" s="53">
        <f t="shared" si="38"/>
        <v>238.75</v>
      </c>
      <c r="B505" s="53">
        <v>239.25</v>
      </c>
      <c r="C505" s="53">
        <v>239</v>
      </c>
      <c r="D505" s="53" t="b">
        <f t="shared" si="36"/>
        <v>0</v>
      </c>
      <c r="E505" s="53">
        <f t="shared" si="37"/>
        <v>0</v>
      </c>
    </row>
    <row r="506" spans="1:5" x14ac:dyDescent="0.2">
      <c r="A506" s="53">
        <f t="shared" si="38"/>
        <v>239.25</v>
      </c>
      <c r="B506" s="53">
        <v>239.75</v>
      </c>
      <c r="C506" s="53">
        <v>239.5</v>
      </c>
      <c r="D506" s="53" t="b">
        <f t="shared" si="36"/>
        <v>0</v>
      </c>
      <c r="E506" s="53">
        <f t="shared" si="37"/>
        <v>0</v>
      </c>
    </row>
    <row r="507" spans="1:5" x14ac:dyDescent="0.2">
      <c r="A507" s="53">
        <f t="shared" si="38"/>
        <v>239.75</v>
      </c>
      <c r="B507" s="53">
        <v>240.25</v>
      </c>
      <c r="C507" s="53">
        <v>240</v>
      </c>
      <c r="D507" s="53" t="b">
        <f t="shared" si="36"/>
        <v>0</v>
      </c>
      <c r="E507" s="53">
        <f t="shared" si="37"/>
        <v>0</v>
      </c>
    </row>
    <row r="508" spans="1:5" x14ac:dyDescent="0.2">
      <c r="A508" s="53">
        <f t="shared" si="38"/>
        <v>240.25</v>
      </c>
      <c r="B508" s="53">
        <v>240.75</v>
      </c>
      <c r="C508" s="53">
        <v>240.5</v>
      </c>
      <c r="D508" s="53" t="b">
        <f t="shared" si="36"/>
        <v>0</v>
      </c>
      <c r="E508" s="53">
        <f t="shared" si="37"/>
        <v>0</v>
      </c>
    </row>
    <row r="509" spans="1:5" x14ac:dyDescent="0.2">
      <c r="A509" s="53">
        <f t="shared" si="38"/>
        <v>240.75</v>
      </c>
      <c r="B509" s="53">
        <v>241.25</v>
      </c>
      <c r="C509" s="53">
        <v>241</v>
      </c>
      <c r="D509" s="53" t="b">
        <f t="shared" si="36"/>
        <v>0</v>
      </c>
      <c r="E509" s="53">
        <f t="shared" si="37"/>
        <v>0</v>
      </c>
    </row>
    <row r="510" spans="1:5" x14ac:dyDescent="0.2">
      <c r="A510" s="53">
        <f t="shared" si="38"/>
        <v>241.25</v>
      </c>
      <c r="B510" s="53">
        <v>241.75</v>
      </c>
      <c r="C510" s="53">
        <v>241.5</v>
      </c>
      <c r="D510" s="53" t="b">
        <f t="shared" si="36"/>
        <v>0</v>
      </c>
      <c r="E510" s="53">
        <f t="shared" si="37"/>
        <v>0</v>
      </c>
    </row>
    <row r="511" spans="1:5" x14ac:dyDescent="0.2">
      <c r="A511" s="53">
        <f t="shared" si="38"/>
        <v>241.75</v>
      </c>
      <c r="B511" s="53">
        <v>242.25</v>
      </c>
      <c r="C511" s="53">
        <v>242</v>
      </c>
      <c r="D511" s="53" t="b">
        <f t="shared" si="36"/>
        <v>0</v>
      </c>
      <c r="E511" s="53">
        <f t="shared" si="37"/>
        <v>0</v>
      </c>
    </row>
    <row r="512" spans="1:5" x14ac:dyDescent="0.2">
      <c r="A512" s="53">
        <f t="shared" si="38"/>
        <v>242.25</v>
      </c>
      <c r="B512" s="53">
        <v>242.75</v>
      </c>
      <c r="C512" s="53">
        <v>242.5</v>
      </c>
      <c r="D512" s="53" t="b">
        <f t="shared" ref="D512:D575" si="39">IF(AND($B$24&gt;A512,$B$24&lt;=B512),TRUE,FALSE)</f>
        <v>0</v>
      </c>
      <c r="E512" s="53">
        <f t="shared" ref="E512:E575" si="40">IF(D512=TRUE,C512,0)</f>
        <v>0</v>
      </c>
    </row>
    <row r="513" spans="1:5" x14ac:dyDescent="0.2">
      <c r="A513" s="53">
        <f t="shared" si="38"/>
        <v>242.75</v>
      </c>
      <c r="B513" s="53">
        <v>243.25</v>
      </c>
      <c r="C513" s="53">
        <v>243</v>
      </c>
      <c r="D513" s="53" t="b">
        <f t="shared" si="39"/>
        <v>0</v>
      </c>
      <c r="E513" s="53">
        <f t="shared" si="40"/>
        <v>0</v>
      </c>
    </row>
    <row r="514" spans="1:5" x14ac:dyDescent="0.2">
      <c r="A514" s="53">
        <f t="shared" si="38"/>
        <v>243.25</v>
      </c>
      <c r="B514" s="53">
        <v>243.75</v>
      </c>
      <c r="C514" s="53">
        <v>243.5</v>
      </c>
      <c r="D514" s="53" t="b">
        <f t="shared" si="39"/>
        <v>0</v>
      </c>
      <c r="E514" s="53">
        <f t="shared" si="40"/>
        <v>0</v>
      </c>
    </row>
    <row r="515" spans="1:5" x14ac:dyDescent="0.2">
      <c r="A515" s="53">
        <f t="shared" si="38"/>
        <v>243.75</v>
      </c>
      <c r="B515" s="53">
        <v>244.25</v>
      </c>
      <c r="C515" s="53">
        <v>244</v>
      </c>
      <c r="D515" s="53" t="b">
        <f t="shared" si="39"/>
        <v>0</v>
      </c>
      <c r="E515" s="53">
        <f t="shared" si="40"/>
        <v>0</v>
      </c>
    </row>
    <row r="516" spans="1:5" x14ac:dyDescent="0.2">
      <c r="A516" s="53">
        <f t="shared" si="38"/>
        <v>244.25</v>
      </c>
      <c r="B516" s="53">
        <v>244.75</v>
      </c>
      <c r="C516" s="53">
        <v>244.5</v>
      </c>
      <c r="D516" s="53" t="b">
        <f t="shared" si="39"/>
        <v>0</v>
      </c>
      <c r="E516" s="53">
        <f t="shared" si="40"/>
        <v>0</v>
      </c>
    </row>
    <row r="517" spans="1:5" x14ac:dyDescent="0.2">
      <c r="A517" s="53">
        <f t="shared" si="38"/>
        <v>244.75</v>
      </c>
      <c r="B517" s="53">
        <v>245.25</v>
      </c>
      <c r="C517" s="53">
        <v>245</v>
      </c>
      <c r="D517" s="53" t="b">
        <f t="shared" si="39"/>
        <v>0</v>
      </c>
      <c r="E517" s="53">
        <f t="shared" si="40"/>
        <v>0</v>
      </c>
    </row>
    <row r="518" spans="1:5" x14ac:dyDescent="0.2">
      <c r="A518" s="53">
        <f t="shared" si="38"/>
        <v>245.25</v>
      </c>
      <c r="B518" s="53">
        <v>245.75</v>
      </c>
      <c r="C518" s="53">
        <v>245.5</v>
      </c>
      <c r="D518" s="53" t="b">
        <f t="shared" si="39"/>
        <v>0</v>
      </c>
      <c r="E518" s="53">
        <f t="shared" si="40"/>
        <v>0</v>
      </c>
    </row>
    <row r="519" spans="1:5" x14ac:dyDescent="0.2">
      <c r="A519" s="53">
        <f t="shared" si="38"/>
        <v>245.75</v>
      </c>
      <c r="B519" s="53">
        <v>246.25</v>
      </c>
      <c r="C519" s="53">
        <v>246</v>
      </c>
      <c r="D519" s="53" t="b">
        <f t="shared" si="39"/>
        <v>0</v>
      </c>
      <c r="E519" s="53">
        <f t="shared" si="40"/>
        <v>0</v>
      </c>
    </row>
    <row r="520" spans="1:5" x14ac:dyDescent="0.2">
      <c r="A520" s="53">
        <f t="shared" si="38"/>
        <v>246.25</v>
      </c>
      <c r="B520" s="53">
        <v>246.75</v>
      </c>
      <c r="C520" s="53">
        <v>246.5</v>
      </c>
      <c r="D520" s="53" t="b">
        <f t="shared" si="39"/>
        <v>0</v>
      </c>
      <c r="E520" s="53">
        <f t="shared" si="40"/>
        <v>0</v>
      </c>
    </row>
    <row r="521" spans="1:5" x14ac:dyDescent="0.2">
      <c r="A521" s="53">
        <f t="shared" si="38"/>
        <v>246.75</v>
      </c>
      <c r="B521" s="53">
        <v>247.25</v>
      </c>
      <c r="C521" s="53">
        <v>247</v>
      </c>
      <c r="D521" s="53" t="b">
        <f t="shared" si="39"/>
        <v>0</v>
      </c>
      <c r="E521" s="53">
        <f t="shared" si="40"/>
        <v>0</v>
      </c>
    </row>
    <row r="522" spans="1:5" x14ac:dyDescent="0.2">
      <c r="A522" s="53">
        <f t="shared" si="38"/>
        <v>247.25</v>
      </c>
      <c r="B522" s="53">
        <v>247.75</v>
      </c>
      <c r="C522" s="53">
        <v>247.5</v>
      </c>
      <c r="D522" s="53" t="b">
        <f t="shared" si="39"/>
        <v>0</v>
      </c>
      <c r="E522" s="53">
        <f t="shared" si="40"/>
        <v>0</v>
      </c>
    </row>
    <row r="523" spans="1:5" x14ac:dyDescent="0.2">
      <c r="A523" s="53">
        <f t="shared" si="38"/>
        <v>247.75</v>
      </c>
      <c r="B523" s="53">
        <v>248.25</v>
      </c>
      <c r="C523" s="53">
        <v>248</v>
      </c>
      <c r="D523" s="53" t="b">
        <f t="shared" si="39"/>
        <v>0</v>
      </c>
      <c r="E523" s="53">
        <f t="shared" si="40"/>
        <v>0</v>
      </c>
    </row>
    <row r="524" spans="1:5" x14ac:dyDescent="0.2">
      <c r="A524" s="53">
        <f t="shared" si="38"/>
        <v>248.25</v>
      </c>
      <c r="B524" s="53">
        <v>248.75</v>
      </c>
      <c r="C524" s="53">
        <v>248.5</v>
      </c>
      <c r="D524" s="53" t="b">
        <f t="shared" si="39"/>
        <v>0</v>
      </c>
      <c r="E524" s="53">
        <f t="shared" si="40"/>
        <v>0</v>
      </c>
    </row>
    <row r="525" spans="1:5" x14ac:dyDescent="0.2">
      <c r="A525" s="53">
        <f t="shared" si="38"/>
        <v>248.75</v>
      </c>
      <c r="B525" s="53">
        <v>249.25</v>
      </c>
      <c r="C525" s="53">
        <v>249</v>
      </c>
      <c r="D525" s="53" t="b">
        <f t="shared" si="39"/>
        <v>0</v>
      </c>
      <c r="E525" s="53">
        <f t="shared" si="40"/>
        <v>0</v>
      </c>
    </row>
    <row r="526" spans="1:5" x14ac:dyDescent="0.2">
      <c r="A526" s="53">
        <f t="shared" si="38"/>
        <v>249.25</v>
      </c>
      <c r="B526" s="53">
        <v>249.75</v>
      </c>
      <c r="C526" s="53">
        <v>249.5</v>
      </c>
      <c r="D526" s="53" t="b">
        <f t="shared" si="39"/>
        <v>0</v>
      </c>
      <c r="E526" s="53">
        <f t="shared" si="40"/>
        <v>0</v>
      </c>
    </row>
    <row r="527" spans="1:5" x14ac:dyDescent="0.2">
      <c r="A527" s="53">
        <f t="shared" si="38"/>
        <v>249.75</v>
      </c>
      <c r="B527" s="53">
        <v>250.25</v>
      </c>
      <c r="C527" s="53">
        <v>250</v>
      </c>
      <c r="D527" s="53" t="b">
        <f t="shared" si="39"/>
        <v>0</v>
      </c>
      <c r="E527" s="53">
        <f t="shared" si="40"/>
        <v>0</v>
      </c>
    </row>
    <row r="528" spans="1:5" x14ac:dyDescent="0.2">
      <c r="A528" s="53">
        <f t="shared" si="38"/>
        <v>250.25</v>
      </c>
      <c r="B528" s="53">
        <v>250.75</v>
      </c>
      <c r="C528" s="53">
        <v>250.5</v>
      </c>
      <c r="D528" s="53" t="b">
        <f t="shared" si="39"/>
        <v>0</v>
      </c>
      <c r="E528" s="53">
        <f t="shared" si="40"/>
        <v>0</v>
      </c>
    </row>
    <row r="529" spans="1:5" x14ac:dyDescent="0.2">
      <c r="A529" s="53">
        <f t="shared" si="38"/>
        <v>250.75</v>
      </c>
      <c r="B529" s="53">
        <v>251.25</v>
      </c>
      <c r="C529" s="53">
        <v>251</v>
      </c>
      <c r="D529" s="53" t="b">
        <f t="shared" si="39"/>
        <v>0</v>
      </c>
      <c r="E529" s="53">
        <f t="shared" si="40"/>
        <v>0</v>
      </c>
    </row>
    <row r="530" spans="1:5" x14ac:dyDescent="0.2">
      <c r="A530" s="53">
        <f t="shared" si="38"/>
        <v>251.25</v>
      </c>
      <c r="B530" s="53">
        <v>251.75</v>
      </c>
      <c r="C530" s="53">
        <v>251.5</v>
      </c>
      <c r="D530" s="53" t="b">
        <f t="shared" si="39"/>
        <v>0</v>
      </c>
      <c r="E530" s="53">
        <f t="shared" si="40"/>
        <v>0</v>
      </c>
    </row>
    <row r="531" spans="1:5" x14ac:dyDescent="0.2">
      <c r="A531" s="53">
        <f t="shared" si="38"/>
        <v>251.75</v>
      </c>
      <c r="B531" s="53">
        <v>252.25</v>
      </c>
      <c r="C531" s="53">
        <v>252</v>
      </c>
      <c r="D531" s="53" t="b">
        <f t="shared" si="39"/>
        <v>0</v>
      </c>
      <c r="E531" s="53">
        <f t="shared" si="40"/>
        <v>0</v>
      </c>
    </row>
    <row r="532" spans="1:5" x14ac:dyDescent="0.2">
      <c r="A532" s="53">
        <f t="shared" si="38"/>
        <v>252.25</v>
      </c>
      <c r="B532" s="53">
        <v>252.75</v>
      </c>
      <c r="C532" s="53">
        <v>252.5</v>
      </c>
      <c r="D532" s="53" t="b">
        <f t="shared" si="39"/>
        <v>0</v>
      </c>
      <c r="E532" s="53">
        <f t="shared" si="40"/>
        <v>0</v>
      </c>
    </row>
    <row r="533" spans="1:5" x14ac:dyDescent="0.2">
      <c r="A533" s="53">
        <f t="shared" si="38"/>
        <v>252.75</v>
      </c>
      <c r="B533" s="53">
        <v>253.25</v>
      </c>
      <c r="C533" s="53">
        <v>253</v>
      </c>
      <c r="D533" s="53" t="b">
        <f t="shared" si="39"/>
        <v>0</v>
      </c>
      <c r="E533" s="53">
        <f t="shared" si="40"/>
        <v>0</v>
      </c>
    </row>
    <row r="534" spans="1:5" x14ac:dyDescent="0.2">
      <c r="A534" s="53">
        <f t="shared" si="38"/>
        <v>253.25</v>
      </c>
      <c r="B534" s="53">
        <v>253.75</v>
      </c>
      <c r="C534" s="53">
        <v>253.5</v>
      </c>
      <c r="D534" s="53" t="b">
        <f t="shared" si="39"/>
        <v>0</v>
      </c>
      <c r="E534" s="53">
        <f t="shared" si="40"/>
        <v>0</v>
      </c>
    </row>
    <row r="535" spans="1:5" x14ac:dyDescent="0.2">
      <c r="A535" s="53">
        <f t="shared" si="38"/>
        <v>253.75</v>
      </c>
      <c r="B535" s="53">
        <v>254.25</v>
      </c>
      <c r="C535" s="53">
        <v>254</v>
      </c>
      <c r="D535" s="53" t="b">
        <f t="shared" si="39"/>
        <v>0</v>
      </c>
      <c r="E535" s="53">
        <f t="shared" si="40"/>
        <v>0</v>
      </c>
    </row>
    <row r="536" spans="1:5" x14ac:dyDescent="0.2">
      <c r="A536" s="53">
        <f t="shared" si="38"/>
        <v>254.25</v>
      </c>
      <c r="B536" s="53">
        <v>254.75</v>
      </c>
      <c r="C536" s="53">
        <v>254.5</v>
      </c>
      <c r="D536" s="53" t="b">
        <f t="shared" si="39"/>
        <v>0</v>
      </c>
      <c r="E536" s="53">
        <f t="shared" si="40"/>
        <v>0</v>
      </c>
    </row>
    <row r="537" spans="1:5" x14ac:dyDescent="0.2">
      <c r="A537" s="53">
        <f t="shared" si="38"/>
        <v>254.75</v>
      </c>
      <c r="B537" s="53">
        <v>255.25</v>
      </c>
      <c r="C537" s="53">
        <v>255</v>
      </c>
      <c r="D537" s="53" t="b">
        <f t="shared" si="39"/>
        <v>0</v>
      </c>
      <c r="E537" s="53">
        <f t="shared" si="40"/>
        <v>0</v>
      </c>
    </row>
    <row r="538" spans="1:5" x14ac:dyDescent="0.2">
      <c r="A538" s="53">
        <f t="shared" si="38"/>
        <v>255.25</v>
      </c>
      <c r="B538" s="53">
        <v>255.75</v>
      </c>
      <c r="C538" s="53">
        <v>255.5</v>
      </c>
      <c r="D538" s="53" t="b">
        <f t="shared" si="39"/>
        <v>0</v>
      </c>
      <c r="E538" s="53">
        <f t="shared" si="40"/>
        <v>0</v>
      </c>
    </row>
    <row r="539" spans="1:5" x14ac:dyDescent="0.2">
      <c r="A539" s="53">
        <f t="shared" si="38"/>
        <v>255.75</v>
      </c>
      <c r="B539" s="53">
        <v>256.25</v>
      </c>
      <c r="C539" s="53">
        <v>256</v>
      </c>
      <c r="D539" s="53" t="b">
        <f t="shared" si="39"/>
        <v>0</v>
      </c>
      <c r="E539" s="53">
        <f t="shared" si="40"/>
        <v>0</v>
      </c>
    </row>
    <row r="540" spans="1:5" x14ac:dyDescent="0.2">
      <c r="A540" s="53">
        <f t="shared" si="38"/>
        <v>256.25</v>
      </c>
      <c r="B540" s="53">
        <v>256.75</v>
      </c>
      <c r="C540" s="53">
        <v>256.5</v>
      </c>
      <c r="D540" s="53" t="b">
        <f t="shared" si="39"/>
        <v>0</v>
      </c>
      <c r="E540" s="53">
        <f t="shared" si="40"/>
        <v>0</v>
      </c>
    </row>
    <row r="541" spans="1:5" x14ac:dyDescent="0.2">
      <c r="A541" s="53">
        <f t="shared" ref="A541:A604" si="41">B540</f>
        <v>256.75</v>
      </c>
      <c r="B541" s="53">
        <v>257.25</v>
      </c>
      <c r="C541" s="53">
        <v>257</v>
      </c>
      <c r="D541" s="53" t="b">
        <f t="shared" si="39"/>
        <v>0</v>
      </c>
      <c r="E541" s="53">
        <f t="shared" si="40"/>
        <v>0</v>
      </c>
    </row>
    <row r="542" spans="1:5" x14ac:dyDescent="0.2">
      <c r="A542" s="53">
        <f t="shared" si="41"/>
        <v>257.25</v>
      </c>
      <c r="B542" s="53">
        <v>257.75</v>
      </c>
      <c r="C542" s="53">
        <v>257.5</v>
      </c>
      <c r="D542" s="53" t="b">
        <f t="shared" si="39"/>
        <v>0</v>
      </c>
      <c r="E542" s="53">
        <f t="shared" si="40"/>
        <v>0</v>
      </c>
    </row>
    <row r="543" spans="1:5" x14ac:dyDescent="0.2">
      <c r="A543" s="53">
        <f t="shared" si="41"/>
        <v>257.75</v>
      </c>
      <c r="B543" s="53">
        <v>258.25</v>
      </c>
      <c r="C543" s="53">
        <v>258</v>
      </c>
      <c r="D543" s="53" t="b">
        <f t="shared" si="39"/>
        <v>0</v>
      </c>
      <c r="E543" s="53">
        <f t="shared" si="40"/>
        <v>0</v>
      </c>
    </row>
    <row r="544" spans="1:5" x14ac:dyDescent="0.2">
      <c r="A544" s="53">
        <f t="shared" si="41"/>
        <v>258.25</v>
      </c>
      <c r="B544" s="53">
        <v>258.75</v>
      </c>
      <c r="C544" s="53">
        <v>258.5</v>
      </c>
      <c r="D544" s="53" t="b">
        <f t="shared" si="39"/>
        <v>0</v>
      </c>
      <c r="E544" s="53">
        <f t="shared" si="40"/>
        <v>0</v>
      </c>
    </row>
    <row r="545" spans="1:5" x14ac:dyDescent="0.2">
      <c r="A545" s="53">
        <f t="shared" si="41"/>
        <v>258.75</v>
      </c>
      <c r="B545" s="53">
        <v>259.25</v>
      </c>
      <c r="C545" s="53">
        <v>259</v>
      </c>
      <c r="D545" s="53" t="b">
        <f t="shared" si="39"/>
        <v>0</v>
      </c>
      <c r="E545" s="53">
        <f t="shared" si="40"/>
        <v>0</v>
      </c>
    </row>
    <row r="546" spans="1:5" x14ac:dyDescent="0.2">
      <c r="A546" s="53">
        <f t="shared" si="41"/>
        <v>259.25</v>
      </c>
      <c r="B546" s="53">
        <v>259.75</v>
      </c>
      <c r="C546" s="53">
        <v>259.5</v>
      </c>
      <c r="D546" s="53" t="b">
        <f t="shared" si="39"/>
        <v>0</v>
      </c>
      <c r="E546" s="53">
        <f t="shared" si="40"/>
        <v>0</v>
      </c>
    </row>
    <row r="547" spans="1:5" x14ac:dyDescent="0.2">
      <c r="A547" s="53">
        <f t="shared" si="41"/>
        <v>259.75</v>
      </c>
      <c r="B547" s="53">
        <v>260.25</v>
      </c>
      <c r="C547" s="53">
        <v>260</v>
      </c>
      <c r="D547" s="53" t="b">
        <f t="shared" si="39"/>
        <v>0</v>
      </c>
      <c r="E547" s="53">
        <f t="shared" si="40"/>
        <v>0</v>
      </c>
    </row>
    <row r="548" spans="1:5" x14ac:dyDescent="0.2">
      <c r="A548" s="53">
        <f t="shared" si="41"/>
        <v>260.25</v>
      </c>
      <c r="B548" s="53">
        <v>260.75</v>
      </c>
      <c r="C548" s="53">
        <v>260.5</v>
      </c>
      <c r="D548" s="53" t="b">
        <f t="shared" si="39"/>
        <v>0</v>
      </c>
      <c r="E548" s="53">
        <f t="shared" si="40"/>
        <v>0</v>
      </c>
    </row>
    <row r="549" spans="1:5" x14ac:dyDescent="0.2">
      <c r="A549" s="53">
        <f t="shared" si="41"/>
        <v>260.75</v>
      </c>
      <c r="B549" s="53">
        <v>261.25</v>
      </c>
      <c r="C549" s="53">
        <v>261</v>
      </c>
      <c r="D549" s="53" t="b">
        <f t="shared" si="39"/>
        <v>0</v>
      </c>
      <c r="E549" s="53">
        <f t="shared" si="40"/>
        <v>0</v>
      </c>
    </row>
    <row r="550" spans="1:5" x14ac:dyDescent="0.2">
      <c r="A550" s="53">
        <f t="shared" si="41"/>
        <v>261.25</v>
      </c>
      <c r="B550" s="53">
        <v>261.75</v>
      </c>
      <c r="C550" s="53">
        <v>261.5</v>
      </c>
      <c r="D550" s="53" t="b">
        <f t="shared" si="39"/>
        <v>0</v>
      </c>
      <c r="E550" s="53">
        <f t="shared" si="40"/>
        <v>0</v>
      </c>
    </row>
    <row r="551" spans="1:5" x14ac:dyDescent="0.2">
      <c r="A551" s="53">
        <f t="shared" si="41"/>
        <v>261.75</v>
      </c>
      <c r="B551" s="53">
        <v>262.25</v>
      </c>
      <c r="C551" s="53">
        <v>262</v>
      </c>
      <c r="D551" s="53" t="b">
        <f t="shared" si="39"/>
        <v>0</v>
      </c>
      <c r="E551" s="53">
        <f t="shared" si="40"/>
        <v>0</v>
      </c>
    </row>
    <row r="552" spans="1:5" x14ac:dyDescent="0.2">
      <c r="A552" s="53">
        <f t="shared" si="41"/>
        <v>262.25</v>
      </c>
      <c r="B552" s="53">
        <v>262.75</v>
      </c>
      <c r="C552" s="53">
        <v>262.5</v>
      </c>
      <c r="D552" s="53" t="b">
        <f t="shared" si="39"/>
        <v>0</v>
      </c>
      <c r="E552" s="53">
        <f t="shared" si="40"/>
        <v>0</v>
      </c>
    </row>
    <row r="553" spans="1:5" x14ac:dyDescent="0.2">
      <c r="A553" s="53">
        <f t="shared" si="41"/>
        <v>262.75</v>
      </c>
      <c r="B553" s="53">
        <v>263.25</v>
      </c>
      <c r="C553" s="53">
        <v>263</v>
      </c>
      <c r="D553" s="53" t="b">
        <f t="shared" si="39"/>
        <v>0</v>
      </c>
      <c r="E553" s="53">
        <f t="shared" si="40"/>
        <v>0</v>
      </c>
    </row>
    <row r="554" spans="1:5" x14ac:dyDescent="0.2">
      <c r="A554" s="53">
        <f t="shared" si="41"/>
        <v>263.25</v>
      </c>
      <c r="B554" s="53">
        <v>263.75</v>
      </c>
      <c r="C554" s="53">
        <v>263.5</v>
      </c>
      <c r="D554" s="53" t="b">
        <f t="shared" si="39"/>
        <v>0</v>
      </c>
      <c r="E554" s="53">
        <f t="shared" si="40"/>
        <v>0</v>
      </c>
    </row>
    <row r="555" spans="1:5" x14ac:dyDescent="0.2">
      <c r="A555" s="53">
        <f t="shared" si="41"/>
        <v>263.75</v>
      </c>
      <c r="B555" s="53">
        <v>264.25</v>
      </c>
      <c r="C555" s="53">
        <v>264</v>
      </c>
      <c r="D555" s="53" t="b">
        <f t="shared" si="39"/>
        <v>0</v>
      </c>
      <c r="E555" s="53">
        <f t="shared" si="40"/>
        <v>0</v>
      </c>
    </row>
    <row r="556" spans="1:5" x14ac:dyDescent="0.2">
      <c r="A556" s="53">
        <f t="shared" si="41"/>
        <v>264.25</v>
      </c>
      <c r="B556" s="53">
        <v>264.75</v>
      </c>
      <c r="C556" s="53">
        <v>264.5</v>
      </c>
      <c r="D556" s="53" t="b">
        <f t="shared" si="39"/>
        <v>0</v>
      </c>
      <c r="E556" s="53">
        <f t="shared" si="40"/>
        <v>0</v>
      </c>
    </row>
    <row r="557" spans="1:5" x14ac:dyDescent="0.2">
      <c r="A557" s="53">
        <f t="shared" si="41"/>
        <v>264.75</v>
      </c>
      <c r="B557" s="53">
        <v>265.25</v>
      </c>
      <c r="C557" s="53">
        <v>265</v>
      </c>
      <c r="D557" s="53" t="b">
        <f t="shared" si="39"/>
        <v>0</v>
      </c>
      <c r="E557" s="53">
        <f t="shared" si="40"/>
        <v>0</v>
      </c>
    </row>
    <row r="558" spans="1:5" x14ac:dyDescent="0.2">
      <c r="A558" s="53">
        <f t="shared" si="41"/>
        <v>265.25</v>
      </c>
      <c r="B558" s="53">
        <v>265.75</v>
      </c>
      <c r="C558" s="53">
        <v>265.5</v>
      </c>
      <c r="D558" s="53" t="b">
        <f t="shared" si="39"/>
        <v>0</v>
      </c>
      <c r="E558" s="53">
        <f t="shared" si="40"/>
        <v>0</v>
      </c>
    </row>
    <row r="559" spans="1:5" x14ac:dyDescent="0.2">
      <c r="A559" s="53">
        <f t="shared" si="41"/>
        <v>265.75</v>
      </c>
      <c r="B559" s="53">
        <v>266.25</v>
      </c>
      <c r="C559" s="53">
        <v>266</v>
      </c>
      <c r="D559" s="53" t="b">
        <f t="shared" si="39"/>
        <v>0</v>
      </c>
      <c r="E559" s="53">
        <f t="shared" si="40"/>
        <v>0</v>
      </c>
    </row>
    <row r="560" spans="1:5" x14ac:dyDescent="0.2">
      <c r="A560" s="53">
        <f t="shared" si="41"/>
        <v>266.25</v>
      </c>
      <c r="B560" s="53">
        <v>266.75</v>
      </c>
      <c r="C560" s="53">
        <v>266.5</v>
      </c>
      <c r="D560" s="53" t="b">
        <f t="shared" si="39"/>
        <v>0</v>
      </c>
      <c r="E560" s="53">
        <f t="shared" si="40"/>
        <v>0</v>
      </c>
    </row>
    <row r="561" spans="1:5" x14ac:dyDescent="0.2">
      <c r="A561" s="53">
        <f t="shared" si="41"/>
        <v>266.75</v>
      </c>
      <c r="B561" s="53">
        <v>267.25</v>
      </c>
      <c r="C561" s="53">
        <v>267</v>
      </c>
      <c r="D561" s="53" t="b">
        <f t="shared" si="39"/>
        <v>0</v>
      </c>
      <c r="E561" s="53">
        <f t="shared" si="40"/>
        <v>0</v>
      </c>
    </row>
    <row r="562" spans="1:5" x14ac:dyDescent="0.2">
      <c r="A562" s="53">
        <f t="shared" si="41"/>
        <v>267.25</v>
      </c>
      <c r="B562" s="53">
        <v>267.75</v>
      </c>
      <c r="C562" s="53">
        <v>267.5</v>
      </c>
      <c r="D562" s="53" t="b">
        <f t="shared" si="39"/>
        <v>0</v>
      </c>
      <c r="E562" s="53">
        <f t="shared" si="40"/>
        <v>0</v>
      </c>
    </row>
    <row r="563" spans="1:5" x14ac:dyDescent="0.2">
      <c r="A563" s="53">
        <f t="shared" si="41"/>
        <v>267.75</v>
      </c>
      <c r="B563" s="53">
        <v>268.25</v>
      </c>
      <c r="C563" s="53">
        <v>268</v>
      </c>
      <c r="D563" s="53" t="b">
        <f t="shared" si="39"/>
        <v>0</v>
      </c>
      <c r="E563" s="53">
        <f t="shared" si="40"/>
        <v>0</v>
      </c>
    </row>
    <row r="564" spans="1:5" x14ac:dyDescent="0.2">
      <c r="A564" s="53">
        <f t="shared" si="41"/>
        <v>268.25</v>
      </c>
      <c r="B564" s="53">
        <v>268.75</v>
      </c>
      <c r="C564" s="53">
        <v>268.5</v>
      </c>
      <c r="D564" s="53" t="b">
        <f t="shared" si="39"/>
        <v>0</v>
      </c>
      <c r="E564" s="53">
        <f t="shared" si="40"/>
        <v>0</v>
      </c>
    </row>
    <row r="565" spans="1:5" x14ac:dyDescent="0.2">
      <c r="A565" s="53">
        <f t="shared" si="41"/>
        <v>268.75</v>
      </c>
      <c r="B565" s="53">
        <v>269.25</v>
      </c>
      <c r="C565" s="53">
        <v>269</v>
      </c>
      <c r="D565" s="53" t="b">
        <f t="shared" si="39"/>
        <v>0</v>
      </c>
      <c r="E565" s="53">
        <f t="shared" si="40"/>
        <v>0</v>
      </c>
    </row>
    <row r="566" spans="1:5" x14ac:dyDescent="0.2">
      <c r="A566" s="53">
        <f t="shared" si="41"/>
        <v>269.25</v>
      </c>
      <c r="B566" s="53">
        <v>269.75</v>
      </c>
      <c r="C566" s="53">
        <v>269.5</v>
      </c>
      <c r="D566" s="53" t="b">
        <f t="shared" si="39"/>
        <v>0</v>
      </c>
      <c r="E566" s="53">
        <f t="shared" si="40"/>
        <v>0</v>
      </c>
    </row>
    <row r="567" spans="1:5" x14ac:dyDescent="0.2">
      <c r="A567" s="53">
        <f t="shared" si="41"/>
        <v>269.75</v>
      </c>
      <c r="B567" s="53">
        <v>270.25</v>
      </c>
      <c r="C567" s="53">
        <v>270</v>
      </c>
      <c r="D567" s="53" t="b">
        <f t="shared" si="39"/>
        <v>0</v>
      </c>
      <c r="E567" s="53">
        <f t="shared" si="40"/>
        <v>0</v>
      </c>
    </row>
    <row r="568" spans="1:5" x14ac:dyDescent="0.2">
      <c r="A568" s="53">
        <f t="shared" si="41"/>
        <v>270.25</v>
      </c>
      <c r="B568" s="53">
        <v>270.75</v>
      </c>
      <c r="C568" s="53">
        <v>270.5</v>
      </c>
      <c r="D568" s="53" t="b">
        <f t="shared" si="39"/>
        <v>0</v>
      </c>
      <c r="E568" s="53">
        <f t="shared" si="40"/>
        <v>0</v>
      </c>
    </row>
    <row r="569" spans="1:5" x14ac:dyDescent="0.2">
      <c r="A569" s="53">
        <f t="shared" si="41"/>
        <v>270.75</v>
      </c>
      <c r="B569" s="53">
        <v>271.25</v>
      </c>
      <c r="C569" s="53">
        <v>271</v>
      </c>
      <c r="D569" s="53" t="b">
        <f t="shared" si="39"/>
        <v>0</v>
      </c>
      <c r="E569" s="53">
        <f t="shared" si="40"/>
        <v>0</v>
      </c>
    </row>
    <row r="570" spans="1:5" x14ac:dyDescent="0.2">
      <c r="A570" s="53">
        <f t="shared" si="41"/>
        <v>271.25</v>
      </c>
      <c r="B570" s="53">
        <v>271.75</v>
      </c>
      <c r="C570" s="53">
        <v>271.5</v>
      </c>
      <c r="D570" s="53" t="b">
        <f t="shared" si="39"/>
        <v>0</v>
      </c>
      <c r="E570" s="53">
        <f t="shared" si="40"/>
        <v>0</v>
      </c>
    </row>
    <row r="571" spans="1:5" x14ac:dyDescent="0.2">
      <c r="A571" s="53">
        <f t="shared" si="41"/>
        <v>271.75</v>
      </c>
      <c r="B571" s="53">
        <v>272.25</v>
      </c>
      <c r="C571" s="53">
        <v>272</v>
      </c>
      <c r="D571" s="53" t="b">
        <f t="shared" si="39"/>
        <v>0</v>
      </c>
      <c r="E571" s="53">
        <f t="shared" si="40"/>
        <v>0</v>
      </c>
    </row>
    <row r="572" spans="1:5" x14ac:dyDescent="0.2">
      <c r="A572" s="53">
        <f t="shared" si="41"/>
        <v>272.25</v>
      </c>
      <c r="B572" s="53">
        <v>272.75</v>
      </c>
      <c r="C572" s="53">
        <v>272.5</v>
      </c>
      <c r="D572" s="53" t="b">
        <f t="shared" si="39"/>
        <v>0</v>
      </c>
      <c r="E572" s="53">
        <f t="shared" si="40"/>
        <v>0</v>
      </c>
    </row>
    <row r="573" spans="1:5" x14ac:dyDescent="0.2">
      <c r="A573" s="53">
        <f t="shared" si="41"/>
        <v>272.75</v>
      </c>
      <c r="B573" s="53">
        <v>273.25</v>
      </c>
      <c r="C573" s="53">
        <v>273</v>
      </c>
      <c r="D573" s="53" t="b">
        <f t="shared" si="39"/>
        <v>0</v>
      </c>
      <c r="E573" s="53">
        <f t="shared" si="40"/>
        <v>0</v>
      </c>
    </row>
    <row r="574" spans="1:5" x14ac:dyDescent="0.2">
      <c r="A574" s="53">
        <f t="shared" si="41"/>
        <v>273.25</v>
      </c>
      <c r="B574" s="53">
        <v>273.75</v>
      </c>
      <c r="C574" s="53">
        <v>273.5</v>
      </c>
      <c r="D574" s="53" t="b">
        <f t="shared" si="39"/>
        <v>0</v>
      </c>
      <c r="E574" s="53">
        <f t="shared" si="40"/>
        <v>0</v>
      </c>
    </row>
    <row r="575" spans="1:5" x14ac:dyDescent="0.2">
      <c r="A575" s="53">
        <f t="shared" si="41"/>
        <v>273.75</v>
      </c>
      <c r="B575" s="53">
        <v>274.25</v>
      </c>
      <c r="C575" s="53">
        <v>274</v>
      </c>
      <c r="D575" s="53" t="b">
        <f t="shared" si="39"/>
        <v>0</v>
      </c>
      <c r="E575" s="53">
        <f t="shared" si="40"/>
        <v>0</v>
      </c>
    </row>
    <row r="576" spans="1:5" x14ac:dyDescent="0.2">
      <c r="A576" s="53">
        <f t="shared" si="41"/>
        <v>274.25</v>
      </c>
      <c r="B576" s="53">
        <v>274.75</v>
      </c>
      <c r="C576" s="53">
        <v>274.5</v>
      </c>
      <c r="D576" s="53" t="b">
        <f t="shared" ref="D576:D626" si="42">IF(AND($B$24&gt;A576,$B$24&lt;=B576),TRUE,FALSE)</f>
        <v>0</v>
      </c>
      <c r="E576" s="53">
        <f t="shared" ref="E576:E626" si="43">IF(D576=TRUE,C576,0)</f>
        <v>0</v>
      </c>
    </row>
    <row r="577" spans="1:5" x14ac:dyDescent="0.2">
      <c r="A577" s="53">
        <f t="shared" si="41"/>
        <v>274.75</v>
      </c>
      <c r="B577" s="53">
        <v>275.25</v>
      </c>
      <c r="C577" s="53">
        <v>275</v>
      </c>
      <c r="D577" s="53" t="b">
        <f t="shared" si="42"/>
        <v>0</v>
      </c>
      <c r="E577" s="53">
        <f t="shared" si="43"/>
        <v>0</v>
      </c>
    </row>
    <row r="578" spans="1:5" x14ac:dyDescent="0.2">
      <c r="A578" s="53">
        <f t="shared" si="41"/>
        <v>275.25</v>
      </c>
      <c r="B578" s="53">
        <v>275.75</v>
      </c>
      <c r="C578" s="53">
        <v>275.5</v>
      </c>
      <c r="D578" s="53" t="b">
        <f t="shared" si="42"/>
        <v>0</v>
      </c>
      <c r="E578" s="53">
        <f t="shared" si="43"/>
        <v>0</v>
      </c>
    </row>
    <row r="579" spans="1:5" x14ac:dyDescent="0.2">
      <c r="A579" s="53">
        <f t="shared" si="41"/>
        <v>275.75</v>
      </c>
      <c r="B579" s="53">
        <v>276.25</v>
      </c>
      <c r="C579" s="53">
        <v>276</v>
      </c>
      <c r="D579" s="53" t="b">
        <f t="shared" si="42"/>
        <v>0</v>
      </c>
      <c r="E579" s="53">
        <f t="shared" si="43"/>
        <v>0</v>
      </c>
    </row>
    <row r="580" spans="1:5" x14ac:dyDescent="0.2">
      <c r="A580" s="53">
        <f t="shared" si="41"/>
        <v>276.25</v>
      </c>
      <c r="B580" s="53">
        <v>276.75</v>
      </c>
      <c r="C580" s="53">
        <v>276.5</v>
      </c>
      <c r="D580" s="53" t="b">
        <f t="shared" si="42"/>
        <v>0</v>
      </c>
      <c r="E580" s="53">
        <f t="shared" si="43"/>
        <v>0</v>
      </c>
    </row>
    <row r="581" spans="1:5" x14ac:dyDescent="0.2">
      <c r="A581" s="53">
        <f t="shared" si="41"/>
        <v>276.75</v>
      </c>
      <c r="B581" s="53">
        <v>277.25</v>
      </c>
      <c r="C581" s="53">
        <v>277</v>
      </c>
      <c r="D581" s="53" t="b">
        <f t="shared" si="42"/>
        <v>0</v>
      </c>
      <c r="E581" s="53">
        <f t="shared" si="43"/>
        <v>0</v>
      </c>
    </row>
    <row r="582" spans="1:5" x14ac:dyDescent="0.2">
      <c r="A582" s="53">
        <f t="shared" si="41"/>
        <v>277.25</v>
      </c>
      <c r="B582" s="53">
        <v>277.75</v>
      </c>
      <c r="C582" s="53">
        <v>277.5</v>
      </c>
      <c r="D582" s="53" t="b">
        <f t="shared" si="42"/>
        <v>0</v>
      </c>
      <c r="E582" s="53">
        <f t="shared" si="43"/>
        <v>0</v>
      </c>
    </row>
    <row r="583" spans="1:5" x14ac:dyDescent="0.2">
      <c r="A583" s="53">
        <f t="shared" si="41"/>
        <v>277.75</v>
      </c>
      <c r="B583" s="53">
        <v>278.25</v>
      </c>
      <c r="C583" s="53">
        <v>278</v>
      </c>
      <c r="D583" s="53" t="b">
        <f t="shared" si="42"/>
        <v>0</v>
      </c>
      <c r="E583" s="53">
        <f t="shared" si="43"/>
        <v>0</v>
      </c>
    </row>
    <row r="584" spans="1:5" x14ac:dyDescent="0.2">
      <c r="A584" s="53">
        <f t="shared" si="41"/>
        <v>278.25</v>
      </c>
      <c r="B584" s="53">
        <v>278.75</v>
      </c>
      <c r="C584" s="53">
        <v>278.5</v>
      </c>
      <c r="D584" s="53" t="b">
        <f t="shared" si="42"/>
        <v>0</v>
      </c>
      <c r="E584" s="53">
        <f t="shared" si="43"/>
        <v>0</v>
      </c>
    </row>
    <row r="585" spans="1:5" x14ac:dyDescent="0.2">
      <c r="A585" s="53">
        <f t="shared" si="41"/>
        <v>278.75</v>
      </c>
      <c r="B585" s="53">
        <v>279.25</v>
      </c>
      <c r="C585" s="53">
        <v>279</v>
      </c>
      <c r="D585" s="53" t="b">
        <f t="shared" si="42"/>
        <v>0</v>
      </c>
      <c r="E585" s="53">
        <f t="shared" si="43"/>
        <v>0</v>
      </c>
    </row>
    <row r="586" spans="1:5" x14ac:dyDescent="0.2">
      <c r="A586" s="53">
        <f t="shared" si="41"/>
        <v>279.25</v>
      </c>
      <c r="B586" s="53">
        <v>279.75</v>
      </c>
      <c r="C586" s="53">
        <v>279.5</v>
      </c>
      <c r="D586" s="53" t="b">
        <f t="shared" si="42"/>
        <v>0</v>
      </c>
      <c r="E586" s="53">
        <f t="shared" si="43"/>
        <v>0</v>
      </c>
    </row>
    <row r="587" spans="1:5" x14ac:dyDescent="0.2">
      <c r="A587" s="53">
        <f t="shared" si="41"/>
        <v>279.75</v>
      </c>
      <c r="B587" s="53">
        <v>280.25</v>
      </c>
      <c r="C587" s="53">
        <v>280</v>
      </c>
      <c r="D587" s="53" t="b">
        <f t="shared" si="42"/>
        <v>0</v>
      </c>
      <c r="E587" s="53">
        <f t="shared" si="43"/>
        <v>0</v>
      </c>
    </row>
    <row r="588" spans="1:5" x14ac:dyDescent="0.2">
      <c r="A588" s="53">
        <f t="shared" si="41"/>
        <v>280.25</v>
      </c>
      <c r="B588" s="53">
        <v>280.75</v>
      </c>
      <c r="C588" s="53">
        <v>280.5</v>
      </c>
      <c r="D588" s="53" t="b">
        <f t="shared" si="42"/>
        <v>0</v>
      </c>
      <c r="E588" s="53">
        <f t="shared" si="43"/>
        <v>0</v>
      </c>
    </row>
    <row r="589" spans="1:5" x14ac:dyDescent="0.2">
      <c r="A589" s="53">
        <f t="shared" si="41"/>
        <v>280.75</v>
      </c>
      <c r="B589" s="53">
        <v>281.25</v>
      </c>
      <c r="C589" s="53">
        <v>281</v>
      </c>
      <c r="D589" s="53" t="b">
        <f t="shared" si="42"/>
        <v>0</v>
      </c>
      <c r="E589" s="53">
        <f t="shared" si="43"/>
        <v>0</v>
      </c>
    </row>
    <row r="590" spans="1:5" x14ac:dyDescent="0.2">
      <c r="A590" s="53">
        <f t="shared" si="41"/>
        <v>281.25</v>
      </c>
      <c r="B590" s="53">
        <v>281.75</v>
      </c>
      <c r="C590" s="53">
        <v>281.5</v>
      </c>
      <c r="D590" s="53" t="b">
        <f t="shared" si="42"/>
        <v>0</v>
      </c>
      <c r="E590" s="53">
        <f t="shared" si="43"/>
        <v>0</v>
      </c>
    </row>
    <row r="591" spans="1:5" x14ac:dyDescent="0.2">
      <c r="A591" s="53">
        <f t="shared" si="41"/>
        <v>281.75</v>
      </c>
      <c r="B591" s="53">
        <v>282.25</v>
      </c>
      <c r="C591" s="53">
        <v>282</v>
      </c>
      <c r="D591" s="53" t="b">
        <f t="shared" si="42"/>
        <v>0</v>
      </c>
      <c r="E591" s="53">
        <f t="shared" si="43"/>
        <v>0</v>
      </c>
    </row>
    <row r="592" spans="1:5" x14ac:dyDescent="0.2">
      <c r="A592" s="53">
        <f t="shared" si="41"/>
        <v>282.25</v>
      </c>
      <c r="B592" s="53">
        <v>282.75</v>
      </c>
      <c r="C592" s="53">
        <v>282.5</v>
      </c>
      <c r="D592" s="53" t="b">
        <f t="shared" si="42"/>
        <v>0</v>
      </c>
      <c r="E592" s="53">
        <f t="shared" si="43"/>
        <v>0</v>
      </c>
    </row>
    <row r="593" spans="1:5" x14ac:dyDescent="0.2">
      <c r="A593" s="53">
        <f t="shared" si="41"/>
        <v>282.75</v>
      </c>
      <c r="B593" s="53">
        <v>283.25</v>
      </c>
      <c r="C593" s="53">
        <v>283</v>
      </c>
      <c r="D593" s="53" t="b">
        <f t="shared" si="42"/>
        <v>0</v>
      </c>
      <c r="E593" s="53">
        <f t="shared" si="43"/>
        <v>0</v>
      </c>
    </row>
    <row r="594" spans="1:5" x14ac:dyDescent="0.2">
      <c r="A594" s="53">
        <f t="shared" si="41"/>
        <v>283.25</v>
      </c>
      <c r="B594" s="53">
        <v>283.75</v>
      </c>
      <c r="C594" s="53">
        <v>283.5</v>
      </c>
      <c r="D594" s="53" t="b">
        <f t="shared" si="42"/>
        <v>0</v>
      </c>
      <c r="E594" s="53">
        <f t="shared" si="43"/>
        <v>0</v>
      </c>
    </row>
    <row r="595" spans="1:5" x14ac:dyDescent="0.2">
      <c r="A595" s="53">
        <f t="shared" si="41"/>
        <v>283.75</v>
      </c>
      <c r="B595" s="53">
        <v>284.25</v>
      </c>
      <c r="C595" s="53">
        <v>284</v>
      </c>
      <c r="D595" s="53" t="b">
        <f t="shared" si="42"/>
        <v>0</v>
      </c>
      <c r="E595" s="53">
        <f t="shared" si="43"/>
        <v>0</v>
      </c>
    </row>
    <row r="596" spans="1:5" x14ac:dyDescent="0.2">
      <c r="A596" s="53">
        <f t="shared" si="41"/>
        <v>284.25</v>
      </c>
      <c r="B596" s="53">
        <v>284.75</v>
      </c>
      <c r="C596" s="53">
        <v>284.5</v>
      </c>
      <c r="D596" s="53" t="b">
        <f t="shared" si="42"/>
        <v>0</v>
      </c>
      <c r="E596" s="53">
        <f t="shared" si="43"/>
        <v>0</v>
      </c>
    </row>
    <row r="597" spans="1:5" x14ac:dyDescent="0.2">
      <c r="A597" s="53">
        <f t="shared" si="41"/>
        <v>284.75</v>
      </c>
      <c r="B597" s="53">
        <v>285.25</v>
      </c>
      <c r="C597" s="53">
        <v>285</v>
      </c>
      <c r="D597" s="53" t="b">
        <f t="shared" si="42"/>
        <v>0</v>
      </c>
      <c r="E597" s="53">
        <f t="shared" si="43"/>
        <v>0</v>
      </c>
    </row>
    <row r="598" spans="1:5" x14ac:dyDescent="0.2">
      <c r="A598" s="53">
        <f t="shared" si="41"/>
        <v>285.25</v>
      </c>
      <c r="B598" s="53">
        <v>285.75</v>
      </c>
      <c r="C598" s="53">
        <v>285.5</v>
      </c>
      <c r="D598" s="53" t="b">
        <f t="shared" si="42"/>
        <v>0</v>
      </c>
      <c r="E598" s="53">
        <f t="shared" si="43"/>
        <v>0</v>
      </c>
    </row>
    <row r="599" spans="1:5" x14ac:dyDescent="0.2">
      <c r="A599" s="53">
        <f t="shared" si="41"/>
        <v>285.75</v>
      </c>
      <c r="B599" s="53">
        <v>286.25</v>
      </c>
      <c r="C599" s="53">
        <v>286</v>
      </c>
      <c r="D599" s="53" t="b">
        <f t="shared" si="42"/>
        <v>0</v>
      </c>
      <c r="E599" s="53">
        <f t="shared" si="43"/>
        <v>0</v>
      </c>
    </row>
    <row r="600" spans="1:5" x14ac:dyDescent="0.2">
      <c r="A600" s="53">
        <f t="shared" si="41"/>
        <v>286.25</v>
      </c>
      <c r="B600" s="53">
        <v>286.75</v>
      </c>
      <c r="C600" s="53">
        <v>286.5</v>
      </c>
      <c r="D600" s="53" t="b">
        <f t="shared" si="42"/>
        <v>0</v>
      </c>
      <c r="E600" s="53">
        <f t="shared" si="43"/>
        <v>0</v>
      </c>
    </row>
    <row r="601" spans="1:5" x14ac:dyDescent="0.2">
      <c r="A601" s="53">
        <f t="shared" si="41"/>
        <v>286.75</v>
      </c>
      <c r="B601" s="53">
        <v>287.25</v>
      </c>
      <c r="C601" s="53">
        <v>287</v>
      </c>
      <c r="D601" s="53" t="b">
        <f t="shared" si="42"/>
        <v>0</v>
      </c>
      <c r="E601" s="53">
        <f t="shared" si="43"/>
        <v>0</v>
      </c>
    </row>
    <row r="602" spans="1:5" x14ac:dyDescent="0.2">
      <c r="A602" s="53">
        <f t="shared" si="41"/>
        <v>287.25</v>
      </c>
      <c r="B602" s="53">
        <v>287.75</v>
      </c>
      <c r="C602" s="53">
        <v>287.5</v>
      </c>
      <c r="D602" s="53" t="b">
        <f t="shared" si="42"/>
        <v>0</v>
      </c>
      <c r="E602" s="53">
        <f t="shared" si="43"/>
        <v>0</v>
      </c>
    </row>
    <row r="603" spans="1:5" x14ac:dyDescent="0.2">
      <c r="A603" s="53">
        <f t="shared" si="41"/>
        <v>287.75</v>
      </c>
      <c r="B603" s="53">
        <v>288.25</v>
      </c>
      <c r="C603" s="53">
        <v>288</v>
      </c>
      <c r="D603" s="53" t="b">
        <f t="shared" si="42"/>
        <v>0</v>
      </c>
      <c r="E603" s="53">
        <f t="shared" si="43"/>
        <v>0</v>
      </c>
    </row>
    <row r="604" spans="1:5" x14ac:dyDescent="0.2">
      <c r="A604" s="53">
        <f t="shared" si="41"/>
        <v>288.25</v>
      </c>
      <c r="B604" s="53">
        <v>288.75</v>
      </c>
      <c r="C604" s="53">
        <v>288.5</v>
      </c>
      <c r="D604" s="53" t="b">
        <f t="shared" si="42"/>
        <v>0</v>
      </c>
      <c r="E604" s="53">
        <f t="shared" si="43"/>
        <v>0</v>
      </c>
    </row>
    <row r="605" spans="1:5" x14ac:dyDescent="0.2">
      <c r="A605" s="53">
        <f t="shared" ref="A605:A626" si="44">B604</f>
        <v>288.75</v>
      </c>
      <c r="B605" s="53">
        <v>289.25</v>
      </c>
      <c r="C605" s="53">
        <v>289</v>
      </c>
      <c r="D605" s="53" t="b">
        <f t="shared" si="42"/>
        <v>0</v>
      </c>
      <c r="E605" s="53">
        <f t="shared" si="43"/>
        <v>0</v>
      </c>
    </row>
    <row r="606" spans="1:5" x14ac:dyDescent="0.2">
      <c r="A606" s="53">
        <f t="shared" si="44"/>
        <v>289.25</v>
      </c>
      <c r="B606" s="53">
        <v>289.75</v>
      </c>
      <c r="C606" s="53">
        <v>289.5</v>
      </c>
      <c r="D606" s="53" t="b">
        <f t="shared" si="42"/>
        <v>0</v>
      </c>
      <c r="E606" s="53">
        <f t="shared" si="43"/>
        <v>0</v>
      </c>
    </row>
    <row r="607" spans="1:5" x14ac:dyDescent="0.2">
      <c r="A607" s="53">
        <f t="shared" si="44"/>
        <v>289.75</v>
      </c>
      <c r="B607" s="53">
        <v>290.25</v>
      </c>
      <c r="C607" s="53">
        <v>290</v>
      </c>
      <c r="D607" s="53" t="b">
        <f t="shared" si="42"/>
        <v>0</v>
      </c>
      <c r="E607" s="53">
        <f t="shared" si="43"/>
        <v>0</v>
      </c>
    </row>
    <row r="608" spans="1:5" x14ac:dyDescent="0.2">
      <c r="A608" s="53">
        <f t="shared" si="44"/>
        <v>290.25</v>
      </c>
      <c r="B608" s="53">
        <v>290.75</v>
      </c>
      <c r="C608" s="53">
        <v>290.5</v>
      </c>
      <c r="D608" s="53" t="b">
        <f t="shared" si="42"/>
        <v>0</v>
      </c>
      <c r="E608" s="53">
        <f t="shared" si="43"/>
        <v>0</v>
      </c>
    </row>
    <row r="609" spans="1:5" x14ac:dyDescent="0.2">
      <c r="A609" s="53">
        <f t="shared" si="44"/>
        <v>290.75</v>
      </c>
      <c r="B609" s="53">
        <v>291.25</v>
      </c>
      <c r="C609" s="53">
        <v>291</v>
      </c>
      <c r="D609" s="53" t="b">
        <f t="shared" si="42"/>
        <v>0</v>
      </c>
      <c r="E609" s="53">
        <f t="shared" si="43"/>
        <v>0</v>
      </c>
    </row>
    <row r="610" spans="1:5" x14ac:dyDescent="0.2">
      <c r="A610" s="53">
        <f t="shared" si="44"/>
        <v>291.25</v>
      </c>
      <c r="B610" s="53">
        <v>291.75</v>
      </c>
      <c r="C610" s="53">
        <v>291.5</v>
      </c>
      <c r="D610" s="53" t="b">
        <f t="shared" si="42"/>
        <v>0</v>
      </c>
      <c r="E610" s="53">
        <f t="shared" si="43"/>
        <v>0</v>
      </c>
    </row>
    <row r="611" spans="1:5" x14ac:dyDescent="0.2">
      <c r="A611" s="53">
        <f t="shared" si="44"/>
        <v>291.75</v>
      </c>
      <c r="B611" s="53">
        <v>292.25</v>
      </c>
      <c r="C611" s="53">
        <v>292</v>
      </c>
      <c r="D611" s="53" t="b">
        <f t="shared" si="42"/>
        <v>0</v>
      </c>
      <c r="E611" s="53">
        <f t="shared" si="43"/>
        <v>0</v>
      </c>
    </row>
    <row r="612" spans="1:5" x14ac:dyDescent="0.2">
      <c r="A612" s="53">
        <f t="shared" si="44"/>
        <v>292.25</v>
      </c>
      <c r="B612" s="53">
        <v>292.75</v>
      </c>
      <c r="C612" s="53">
        <v>292.5</v>
      </c>
      <c r="D612" s="53" t="b">
        <f t="shared" si="42"/>
        <v>0</v>
      </c>
      <c r="E612" s="53">
        <f t="shared" si="43"/>
        <v>0</v>
      </c>
    </row>
    <row r="613" spans="1:5" x14ac:dyDescent="0.2">
      <c r="A613" s="53">
        <f t="shared" si="44"/>
        <v>292.75</v>
      </c>
      <c r="B613" s="53">
        <v>293.25</v>
      </c>
      <c r="C613" s="53">
        <v>293</v>
      </c>
      <c r="D613" s="53" t="b">
        <f t="shared" si="42"/>
        <v>0</v>
      </c>
      <c r="E613" s="53">
        <f t="shared" si="43"/>
        <v>0</v>
      </c>
    </row>
    <row r="614" spans="1:5" x14ac:dyDescent="0.2">
      <c r="A614" s="53">
        <f t="shared" si="44"/>
        <v>293.25</v>
      </c>
      <c r="B614" s="53">
        <v>293.75</v>
      </c>
      <c r="C614" s="53">
        <v>293.5</v>
      </c>
      <c r="D614" s="53" t="b">
        <f t="shared" si="42"/>
        <v>0</v>
      </c>
      <c r="E614" s="53">
        <f t="shared" si="43"/>
        <v>0</v>
      </c>
    </row>
    <row r="615" spans="1:5" x14ac:dyDescent="0.2">
      <c r="A615" s="53">
        <f t="shared" si="44"/>
        <v>293.75</v>
      </c>
      <c r="B615" s="53">
        <v>294.25</v>
      </c>
      <c r="C615" s="53">
        <v>294</v>
      </c>
      <c r="D615" s="53" t="b">
        <f t="shared" si="42"/>
        <v>0</v>
      </c>
      <c r="E615" s="53">
        <f t="shared" si="43"/>
        <v>0</v>
      </c>
    </row>
    <row r="616" spans="1:5" x14ac:dyDescent="0.2">
      <c r="A616" s="53">
        <f t="shared" si="44"/>
        <v>294.25</v>
      </c>
      <c r="B616" s="53">
        <v>294.75</v>
      </c>
      <c r="C616" s="53">
        <v>294.5</v>
      </c>
      <c r="D616" s="53" t="b">
        <f t="shared" si="42"/>
        <v>0</v>
      </c>
      <c r="E616" s="53">
        <f t="shared" si="43"/>
        <v>0</v>
      </c>
    </row>
    <row r="617" spans="1:5" x14ac:dyDescent="0.2">
      <c r="A617" s="53">
        <f t="shared" si="44"/>
        <v>294.75</v>
      </c>
      <c r="B617" s="53">
        <v>295.25</v>
      </c>
      <c r="C617" s="53">
        <v>295</v>
      </c>
      <c r="D617" s="53" t="b">
        <f t="shared" si="42"/>
        <v>0</v>
      </c>
      <c r="E617" s="53">
        <f t="shared" si="43"/>
        <v>0</v>
      </c>
    </row>
    <row r="618" spans="1:5" x14ac:dyDescent="0.2">
      <c r="A618" s="53">
        <f t="shared" si="44"/>
        <v>295.25</v>
      </c>
      <c r="B618" s="53">
        <v>295.75</v>
      </c>
      <c r="C618" s="53">
        <v>295.5</v>
      </c>
      <c r="D618" s="53" t="b">
        <f t="shared" si="42"/>
        <v>0</v>
      </c>
      <c r="E618" s="53">
        <f t="shared" si="43"/>
        <v>0</v>
      </c>
    </row>
    <row r="619" spans="1:5" x14ac:dyDescent="0.2">
      <c r="A619" s="53">
        <f t="shared" si="44"/>
        <v>295.75</v>
      </c>
      <c r="B619" s="53">
        <v>296.25</v>
      </c>
      <c r="C619" s="53">
        <v>296</v>
      </c>
      <c r="D619" s="53" t="b">
        <f t="shared" si="42"/>
        <v>0</v>
      </c>
      <c r="E619" s="53">
        <f t="shared" si="43"/>
        <v>0</v>
      </c>
    </row>
    <row r="620" spans="1:5" x14ac:dyDescent="0.2">
      <c r="A620" s="53">
        <f t="shared" si="44"/>
        <v>296.25</v>
      </c>
      <c r="B620" s="53">
        <v>296.75</v>
      </c>
      <c r="C620" s="53">
        <v>296.5</v>
      </c>
      <c r="D620" s="53" t="b">
        <f t="shared" si="42"/>
        <v>0</v>
      </c>
      <c r="E620" s="53">
        <f t="shared" si="43"/>
        <v>0</v>
      </c>
    </row>
    <row r="621" spans="1:5" x14ac:dyDescent="0.2">
      <c r="A621" s="53">
        <f t="shared" si="44"/>
        <v>296.75</v>
      </c>
      <c r="B621" s="53">
        <v>297.25</v>
      </c>
      <c r="C621" s="53">
        <v>297</v>
      </c>
      <c r="D621" s="53" t="b">
        <f t="shared" si="42"/>
        <v>0</v>
      </c>
      <c r="E621" s="53">
        <f t="shared" si="43"/>
        <v>0</v>
      </c>
    </row>
    <row r="622" spans="1:5" x14ac:dyDescent="0.2">
      <c r="A622" s="53">
        <f t="shared" si="44"/>
        <v>297.25</v>
      </c>
      <c r="B622" s="53">
        <v>297.75</v>
      </c>
      <c r="C622" s="53">
        <v>297.5</v>
      </c>
      <c r="D622" s="53" t="b">
        <f t="shared" si="42"/>
        <v>0</v>
      </c>
      <c r="E622" s="53">
        <f t="shared" si="43"/>
        <v>0</v>
      </c>
    </row>
    <row r="623" spans="1:5" x14ac:dyDescent="0.2">
      <c r="A623" s="53">
        <f t="shared" si="44"/>
        <v>297.75</v>
      </c>
      <c r="B623" s="53">
        <v>298.25</v>
      </c>
      <c r="C623" s="53">
        <v>298</v>
      </c>
      <c r="D623" s="53" t="b">
        <f t="shared" si="42"/>
        <v>0</v>
      </c>
      <c r="E623" s="53">
        <f t="shared" si="43"/>
        <v>0</v>
      </c>
    </row>
    <row r="624" spans="1:5" x14ac:dyDescent="0.2">
      <c r="A624" s="53">
        <f t="shared" si="44"/>
        <v>298.25</v>
      </c>
      <c r="B624" s="53">
        <v>298.75</v>
      </c>
      <c r="C624" s="53">
        <v>298.5</v>
      </c>
      <c r="D624" s="53" t="b">
        <f t="shared" si="42"/>
        <v>0</v>
      </c>
      <c r="E624" s="53">
        <f t="shared" si="43"/>
        <v>0</v>
      </c>
    </row>
    <row r="625" spans="1:5" x14ac:dyDescent="0.2">
      <c r="A625" s="53">
        <f t="shared" si="44"/>
        <v>298.75</v>
      </c>
      <c r="B625" s="53">
        <v>299.25</v>
      </c>
      <c r="C625" s="53">
        <v>299</v>
      </c>
      <c r="D625" s="53" t="b">
        <f t="shared" si="42"/>
        <v>0</v>
      </c>
      <c r="E625" s="53">
        <f t="shared" si="43"/>
        <v>0</v>
      </c>
    </row>
    <row r="626" spans="1:5" x14ac:dyDescent="0.2">
      <c r="A626" s="53">
        <f t="shared" si="44"/>
        <v>299.25</v>
      </c>
      <c r="B626" s="53">
        <v>299.75</v>
      </c>
      <c r="C626" s="53">
        <v>299.5</v>
      </c>
      <c r="D626" s="53" t="b">
        <f t="shared" si="42"/>
        <v>0</v>
      </c>
      <c r="E626" s="53">
        <f t="shared" si="43"/>
        <v>0</v>
      </c>
    </row>
    <row r="627" spans="1:5" x14ac:dyDescent="0.2">
      <c r="D627" s="4" t="s">
        <v>43</v>
      </c>
      <c r="E627" s="4">
        <f>SUM(E27:E626)</f>
        <v>0</v>
      </c>
    </row>
  </sheetData>
  <mergeCells count="5">
    <mergeCell ref="B7:E7"/>
    <mergeCell ref="B8:E8"/>
    <mergeCell ref="A1:I1"/>
    <mergeCell ref="G25:K45"/>
    <mergeCell ref="G24:K24"/>
  </mergeCells>
  <phoneticPr fontId="3" type="noConversion"/>
  <dataValidations count="3">
    <dataValidation type="list" showErrorMessage="1" errorTitle="Error" error="Please select from the available list." sqref="N14:O14" xr:uid="{00000000-0002-0000-0100-000000000000}">
      <formula1>$L$28:$L$30</formula1>
    </dataValidation>
    <dataValidation type="list" showErrorMessage="1" errorTitle="Error" error="Please select from the available list." sqref="B14:M14" xr:uid="{00000000-0002-0000-0100-000001000000}">
      <formula1>$L$28:$L$29</formula1>
    </dataValidation>
    <dataValidation type="whole" allowBlank="1" showInputMessage="1" showErrorMessage="1" errorTitle="Error" error="Please input the year in &quot;yyyy&quot; format (e.g. 2016)" sqref="H10" xr:uid="{00000000-0002-0000-0100-000002000000}">
      <formula1>2012</formula1>
      <formula2>2099</formula2>
    </dataValidation>
  </dataValidations>
  <pageMargins left="0.75" right="0.75" top="1" bottom="1" header="0.5" footer="0.5"/>
  <pageSetup paperSize="9"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Leave Calculator</vt:lpstr>
      <vt:lpstr>Data Lists</vt:lpstr>
      <vt:lpstr>'Leave Calculator'!Print_Area</vt:lpstr>
    </vt:vector>
  </TitlesOfParts>
  <Company>University of Exeter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Michael Farley</dc:creator>
  <cp:lastModifiedBy>Batten, Bats</cp:lastModifiedBy>
  <cp:lastPrinted>2013-12-02T11:27:41Z</cp:lastPrinted>
  <dcterms:created xsi:type="dcterms:W3CDTF">2010-08-05T14:13:14Z</dcterms:created>
  <dcterms:modified xsi:type="dcterms:W3CDTF">2024-07-25T15:21:40Z</dcterms:modified>
  <cp:contentStatus/>
</cp:coreProperties>
</file>