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universityofexeteruk.sharepoint.com/sites/PayandBenefits/Shared Documents/Payroll/Bulk salary and threshold changes/2026 04 April - Threshold changes/"/>
    </mc:Choice>
  </mc:AlternateContent>
  <xr:revisionPtr revIDLastSave="2" documentId="8_{AF1ED1A3-0992-4F9C-9EEE-7D68AED33C4A}" xr6:coauthVersionLast="47" xr6:coauthVersionMax="47" xr10:uidLastSave="{CDE83285-549C-4BE8-AFF6-DAE6A801943A}"/>
  <bookViews>
    <workbookView xWindow="-110" yWindow="-110" windowWidth="19420" windowHeight="10300" xr2:uid="{00000000-000D-0000-FFFF-FFFF00000000}"/>
  </bookViews>
  <sheets>
    <sheet name="Net Pay" sheetId="1" r:id="rId1"/>
    <sheet name="NIC" sheetId="2" state="hidden" r:id="rId2"/>
    <sheet name="Income Tax" sheetId="3" state="hidden" r:id="rId3"/>
  </sheets>
  <definedNames>
    <definedName name="_xlnm.Print_Area" localSheetId="0">'Net Pay'!$A$1:$F$28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6" i="1"/>
  <c r="A3" i="3"/>
  <c r="B9" i="1" l="1"/>
  <c r="B12" i="1" s="1"/>
  <c r="F12" i="1" l="1"/>
  <c r="E9" i="1"/>
  <c r="E12" i="1" s="1"/>
  <c r="D9" i="1"/>
  <c r="D12" i="1" s="1"/>
  <c r="C9" i="1"/>
  <c r="C12" i="1" s="1"/>
  <c r="C7" i="3" l="1"/>
  <c r="C8" i="3"/>
  <c r="C7" i="2"/>
  <c r="C8" i="2"/>
  <c r="C9" i="2" s="1"/>
  <c r="B8" i="3"/>
  <c r="B7" i="3"/>
  <c r="C13" i="2" l="1"/>
  <c r="C12" i="2"/>
  <c r="C9" i="3"/>
  <c r="C10" i="3" s="1"/>
  <c r="C11" i="3" s="1"/>
  <c r="C12" i="3" s="1"/>
  <c r="B9" i="3"/>
  <c r="B10" i="3" s="1"/>
  <c r="B11" i="3" s="1"/>
  <c r="B12" i="3" s="1"/>
  <c r="C11" i="2"/>
  <c r="C15" i="2" l="1"/>
  <c r="C16" i="2" s="1"/>
  <c r="B13" i="3"/>
  <c r="B14" i="3" s="1"/>
  <c r="C13" i="3"/>
  <c r="C14" i="3" s="1"/>
  <c r="C15" i="3" s="1"/>
  <c r="C16" i="3" s="1"/>
  <c r="C11" i="1" l="1"/>
  <c r="D11" i="1"/>
  <c r="B11" i="1"/>
  <c r="F11" i="1"/>
  <c r="E11" i="1"/>
  <c r="D10" i="1"/>
  <c r="E10" i="1"/>
  <c r="C10" i="1"/>
  <c r="F10" i="1"/>
  <c r="B15" i="3"/>
  <c r="B16" i="3" s="1"/>
  <c r="B10" i="1" l="1"/>
  <c r="B13" i="1" s="1"/>
  <c r="B14" i="1" s="1"/>
  <c r="E13" i="1"/>
  <c r="E14" i="1" s="1"/>
  <c r="D13" i="1"/>
  <c r="D14" i="1" s="1"/>
  <c r="F13" i="1"/>
  <c r="F14" i="1" s="1"/>
  <c r="C13" i="1"/>
  <c r="C14" i="1" s="1"/>
</calcChain>
</file>

<file path=xl/sharedStrings.xml><?xml version="1.0" encoding="utf-8"?>
<sst xmlns="http://schemas.openxmlformats.org/spreadsheetml/2006/main" count="67" uniqueCount="64">
  <si>
    <t>NET PAY CALCULATOR</t>
  </si>
  <si>
    <t>Tax Year</t>
  </si>
  <si>
    <t>Instructions</t>
  </si>
  <si>
    <t>[1] Read the "Small Print" below.</t>
  </si>
  <si>
    <t>[2] Enter in the green box your annual salary, as quoted in your letter of appointment</t>
  </si>
  <si>
    <t>[3] Read the "Estimated net pay per month" figure in the column for the pension scheme you contribute to.</t>
  </si>
  <si>
    <t>USS</t>
  </si>
  <si>
    <t>ERSS (Band 1)</t>
  </si>
  <si>
    <t>ERSS (Band 2) 
Default</t>
  </si>
  <si>
    <t>ERSS (Band 3)</t>
  </si>
  <si>
    <t>ERSS (Band 4)</t>
  </si>
  <si>
    <t>Monthly gross salary</t>
  </si>
  <si>
    <t>Income Tax deducted each month</t>
  </si>
  <si>
    <t>Employee National Insurance deducted each month</t>
  </si>
  <si>
    <t>Employee pension contributions each month</t>
  </si>
  <si>
    <t>Total reductions from salary per month</t>
  </si>
  <si>
    <t>Estimated net pay per month</t>
  </si>
  <si>
    <t>Small Print</t>
  </si>
  <si>
    <t>This calculator is intended to give an indication of your net pay. The information is indicative and should not be treated as definitive.</t>
  </si>
  <si>
    <t>The University will not accept any responsibility for decisions made based on this calculator</t>
  </si>
  <si>
    <t>Please note that the University Pay and Benefits Office cannot provide individual calculations for you.</t>
  </si>
  <si>
    <t>These figures are based on the current standard personal allowance for income tax which is reviewed each year by HMRC. Your actual tax allowance, which will be notified to you by HMRC, may be different to this.</t>
  </si>
  <si>
    <t>This calculator works for individuals who pay tax at 20% or 40%. It does not work for 45% tax payers.</t>
  </si>
  <si>
    <t>This calculator assumes that you are contributing to one of the pension schemes shown above. Pension salary exchange does not apply.</t>
  </si>
  <si>
    <t>The "NIC" and "Income Tax" tabs are for calculation purposes only - you do not need to look at these!</t>
  </si>
  <si>
    <t>If you notice any errors in this calculator, contact payandbenefits@exeter.ac.uk</t>
  </si>
  <si>
    <t>Lower Earnings Limit (LEL)</t>
  </si>
  <si>
    <t>Primary Threshold (PT)</t>
  </si>
  <si>
    <t>Upper Earnings Limit (UEL)</t>
  </si>
  <si>
    <t>Data entered by employee (on Calculator tab)</t>
  </si>
  <si>
    <t>Taxable and NI-able salary (per month)</t>
  </si>
  <si>
    <t>Taxable and NI-able salary (per year)</t>
  </si>
  <si>
    <t>Employee NIC</t>
  </si>
  <si>
    <t>Earnings up to PT</t>
  </si>
  <si>
    <t>Earnings between PT and UEL</t>
  </si>
  <si>
    <t>Earnings above UEL</t>
  </si>
  <si>
    <t>This calculator assumes the employee is a member of a pension scheme</t>
  </si>
  <si>
    <t>Employee NIC per annum</t>
  </si>
  <si>
    <t>Employee NIC per month</t>
  </si>
  <si>
    <t>This figure is revised by the Government in each tax year. Your actual personal allowance (shown in your tax code) may be different.</t>
  </si>
  <si>
    <t>This figure is revised by the Government in each tax year.</t>
  </si>
  <si>
    <r>
      <t xml:space="preserve">This figure is revised by the Government in each tax year. </t>
    </r>
    <r>
      <rPr>
        <b/>
        <sz val="10"/>
        <rFont val="Arial"/>
        <family val="2"/>
      </rPr>
      <t>This calculator will not work for pay above £125,140</t>
    </r>
  </si>
  <si>
    <t>Data entered by employee</t>
  </si>
  <si>
    <t xml:space="preserve">USS </t>
  </si>
  <si>
    <t>ERSS</t>
  </si>
  <si>
    <t>Pension contributions</t>
  </si>
  <si>
    <t>Monthly gross salary after pension contributions</t>
  </si>
  <si>
    <t>Taxable salary (per year)</t>
  </si>
  <si>
    <t>Gross pay above Tax free allowance</t>
  </si>
  <si>
    <t>Gross pay at Basic Rate (20%)</t>
  </si>
  <si>
    <t>Gross pay at Higher Rate (40%) HIDE THIS ROW</t>
  </si>
  <si>
    <t>Gross pay at Higher Rate (40%)</t>
  </si>
  <si>
    <t>Tax due (per annum)</t>
  </si>
  <si>
    <t>Tax due (per month)</t>
  </si>
  <si>
    <t>2026/27</t>
  </si>
  <si>
    <t>Updated by Pay &amp; Benefits, April 2026</t>
  </si>
  <si>
    <t xml:space="preserve">2026/27 Personal Allowance </t>
  </si>
  <si>
    <t>2026/27 Standard rate tax at 20% for pay up to</t>
  </si>
  <si>
    <t>2026/27 Higher Rate at 45% for pay above £125,140</t>
  </si>
  <si>
    <t>Standing Data for Tax year 2026/27</t>
  </si>
  <si>
    <t>To calculate a pro-rata salary:</t>
  </si>
  <si>
    <t>Pro-rata salary - use this in the net pay calculator</t>
  </si>
  <si>
    <t>Enter your weekly contracted hours</t>
  </si>
  <si>
    <t>Enter the full time equivalent salary from the pay 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</si>
</sst>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43" formatCode="_-* #,##0.00_-;\-* #,##0.00_-;_-* &quot;-&quot;??_-;_-@_-"/>
    <numFmt numFmtId="164" formatCode="_-&quot;£&quot;* #,##0_-;\-&quot;£&quot;* #,##0_-;_-&quot;£&quot;* &quot;-&quot;??_-;_-@_-"/>
    <numFmt numFmtId="165" formatCode="_-* #,##0_-;\-* #,##0_-;_-* &quot;-&quot;??_-;_-@_-"/>
  </numFmts>
  <fonts count="12" x14ac:knownFonts="1">
    <font>
      <sz val="11"/>
      <color theme="1"/>
      <name val="Calibri"/>
      <family val="2"/>
      <scheme val="minor"/>
    </font>
    <font>
      <sz val="11"/>
      <color indexed="8"/>
      <name val="Calibri"/>
      <family val="2"/>
    </font>
    <font>
      <sz val="10"/>
      <name val="Arial"/>
      <family val="2"/>
    </font>
    <font>
      <b/>
      <sz val="10"/>
      <name val="Arial"/>
      <family val="2"/>
    </font>
    <font>
      <b/>
      <u/>
      <sz val="10"/>
      <name val="Arial"/>
      <family val="2"/>
    </font>
    <font>
      <sz val="10"/>
      <color indexed="8"/>
      <name val="Arial"/>
      <family val="2"/>
    </font>
    <font>
      <b/>
      <sz val="10"/>
      <color indexed="8"/>
      <name val="Arial"/>
      <family val="2"/>
    </font>
    <font>
      <u/>
      <sz val="10"/>
      <color indexed="8"/>
      <name val="Arial"/>
      <family val="2"/>
    </font>
    <font>
      <sz val="10"/>
      <color theme="0"/>
      <name val="Arial"/>
      <family val="2"/>
    </font>
    <font>
      <sz val="11"/>
      <color theme="1"/>
      <name val="Calibri"/>
      <family val="2"/>
      <scheme val="minor"/>
    </font>
    <font>
      <b/>
      <sz val="8"/>
      <color indexed="8"/>
      <name val="Arial"/>
      <family val="2"/>
    </font>
    <font>
      <sz val="8"/>
      <color indexed="8"/>
      <name val="Arial"/>
      <family val="2"/>
    </font>
  </fonts>
  <fills count="9">
    <fill>
      <patternFill patternType="none"/>
    </fill>
    <fill>
      <patternFill patternType="gray125"/>
    </fill>
    <fill>
      <patternFill patternType="solid">
        <fgColor indexed="52"/>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56ED33"/>
        <bgColor indexed="64"/>
      </patternFill>
    </fill>
    <fill>
      <patternFill patternType="solid">
        <fgColor rgb="FFCC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9" fillId="0" borderId="0" applyFont="0" applyFill="0" applyBorder="0" applyAlignment="0" applyProtection="0"/>
  </cellStyleXfs>
  <cellXfs count="58">
    <xf numFmtId="0" fontId="0" fillId="0" borderId="0" xfId="0"/>
    <xf numFmtId="0" fontId="2" fillId="0" borderId="0" xfId="0" applyFont="1" applyAlignment="1">
      <alignment vertical="center"/>
    </xf>
    <xf numFmtId="164" fontId="3" fillId="2" borderId="1" xfId="1" applyNumberFormat="1" applyFont="1" applyFill="1" applyBorder="1" applyAlignment="1">
      <alignment vertical="center"/>
    </xf>
    <xf numFmtId="0" fontId="4" fillId="0" borderId="0" xfId="0" applyFont="1" applyAlignment="1">
      <alignment vertical="center"/>
    </xf>
    <xf numFmtId="0" fontId="2" fillId="3" borderId="0" xfId="0" applyFont="1" applyFill="1" applyAlignment="1">
      <alignment vertical="center"/>
    </xf>
    <xf numFmtId="0" fontId="4" fillId="4" borderId="0" xfId="0" applyFont="1" applyFill="1" applyAlignment="1">
      <alignment vertical="center"/>
    </xf>
    <xf numFmtId="0" fontId="2" fillId="4" borderId="1" xfId="0" applyFont="1" applyFill="1" applyBorder="1" applyAlignment="1">
      <alignment vertical="center"/>
    </xf>
    <xf numFmtId="164" fontId="3" fillId="0" borderId="0" xfId="1" applyNumberFormat="1" applyFont="1" applyAlignment="1">
      <alignment vertical="center"/>
    </xf>
    <xf numFmtId="0" fontId="2" fillId="4" borderId="0" xfId="0" applyFont="1" applyFill="1" applyAlignment="1">
      <alignment vertical="center"/>
    </xf>
    <xf numFmtId="164" fontId="2" fillId="0" borderId="0" xfId="1" applyNumberFormat="1" applyFont="1" applyAlignment="1">
      <alignment vertical="center" wrapText="1"/>
    </xf>
    <xf numFmtId="0" fontId="5" fillId="0" borderId="0" xfId="0" applyFont="1" applyAlignment="1">
      <alignment vertical="center"/>
    </xf>
    <xf numFmtId="164" fontId="5" fillId="2" borderId="1" xfId="1" applyNumberFormat="1" applyFont="1" applyFill="1" applyBorder="1" applyAlignment="1">
      <alignment vertical="center"/>
    </xf>
    <xf numFmtId="42" fontId="5" fillId="5" borderId="1" xfId="1" applyNumberFormat="1" applyFont="1" applyFill="1" applyBorder="1" applyAlignment="1" applyProtection="1">
      <alignment vertical="center"/>
      <protection locked="0"/>
    </xf>
    <xf numFmtId="0" fontId="5" fillId="3" borderId="0" xfId="0" applyFont="1" applyFill="1" applyAlignment="1">
      <alignment vertical="center"/>
    </xf>
    <xf numFmtId="0" fontId="5" fillId="0" borderId="0" xfId="0" applyFont="1"/>
    <xf numFmtId="42" fontId="5" fillId="0" borderId="1" xfId="0" applyNumberFormat="1" applyFont="1" applyBorder="1" applyAlignment="1">
      <alignment vertical="center"/>
    </xf>
    <xf numFmtId="0" fontId="5" fillId="4" borderId="0" xfId="0" applyFont="1" applyFill="1"/>
    <xf numFmtId="42" fontId="6" fillId="5" borderId="1" xfId="1" applyNumberFormat="1" applyFont="1" applyFill="1" applyBorder="1" applyAlignment="1" applyProtection="1">
      <alignment vertical="center"/>
      <protection locked="0"/>
    </xf>
    <xf numFmtId="0" fontId="5" fillId="4" borderId="0" xfId="0" applyFont="1" applyFill="1" applyAlignment="1">
      <alignment vertical="center"/>
    </xf>
    <xf numFmtId="9" fontId="5" fillId="0" borderId="1" xfId="0" applyNumberFormat="1" applyFont="1" applyBorder="1" applyAlignment="1">
      <alignment vertical="center"/>
    </xf>
    <xf numFmtId="42" fontId="5" fillId="0" borderId="1" xfId="0" applyNumberFormat="1" applyFont="1" applyBorder="1"/>
    <xf numFmtId="0" fontId="3" fillId="4" borderId="0" xfId="0" applyFont="1" applyFill="1" applyAlignment="1">
      <alignment vertical="center"/>
    </xf>
    <xf numFmtId="0" fontId="6" fillId="0" borderId="0" xfId="0" applyFont="1"/>
    <xf numFmtId="42" fontId="6" fillId="0" borderId="1" xfId="0" applyNumberFormat="1" applyFont="1" applyBorder="1"/>
    <xf numFmtId="164" fontId="5" fillId="0" borderId="0" xfId="1" applyNumberFormat="1" applyFont="1" applyFill="1" applyAlignment="1">
      <alignment vertical="center"/>
    </xf>
    <xf numFmtId="42" fontId="0" fillId="0" borderId="1" xfId="0" applyNumberFormat="1" applyBorder="1" applyAlignment="1">
      <alignment vertical="center"/>
    </xf>
    <xf numFmtId="164" fontId="5" fillId="0" borderId="0" xfId="1" applyNumberFormat="1" applyFont="1" applyFill="1" applyBorder="1" applyAlignment="1">
      <alignment vertical="center"/>
    </xf>
    <xf numFmtId="10" fontId="5" fillId="0" borderId="1" xfId="2" applyNumberFormat="1" applyFont="1" applyBorder="1" applyAlignment="1">
      <alignment vertical="center"/>
    </xf>
    <xf numFmtId="165" fontId="5" fillId="8" borderId="1" xfId="3" applyNumberFormat="1" applyFont="1" applyFill="1" applyBorder="1" applyAlignment="1" applyProtection="1">
      <alignment vertical="center"/>
      <protection locked="0"/>
    </xf>
    <xf numFmtId="0" fontId="5" fillId="7" borderId="1" xfId="0" applyFont="1" applyFill="1" applyBorder="1" applyAlignment="1" applyProtection="1">
      <alignment vertical="center"/>
      <protection locked="0"/>
    </xf>
    <xf numFmtId="0" fontId="5" fillId="8" borderId="11" xfId="0" applyFont="1" applyFill="1" applyBorder="1" applyAlignment="1" applyProtection="1">
      <alignment vertical="center"/>
      <protection locked="0"/>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164" fontId="5" fillId="0" borderId="0" xfId="1" applyNumberFormat="1" applyFont="1" applyAlignment="1" applyProtection="1">
      <alignment vertical="center"/>
    </xf>
    <xf numFmtId="164" fontId="2" fillId="0" borderId="0" xfId="1" applyNumberFormat="1" applyFont="1" applyFill="1" applyBorder="1" applyAlignment="1" applyProtection="1">
      <alignment vertical="center"/>
    </xf>
    <xf numFmtId="164" fontId="5" fillId="0" borderId="0" xfId="1" applyNumberFormat="1" applyFont="1" applyFill="1" applyAlignment="1" applyProtection="1">
      <alignment vertical="center"/>
    </xf>
    <xf numFmtId="43" fontId="5" fillId="0" borderId="10" xfId="3" applyFont="1" applyBorder="1" applyAlignment="1" applyProtection="1">
      <alignment vertical="center"/>
    </xf>
    <xf numFmtId="164" fontId="3" fillId="0" borderId="1" xfId="1" applyNumberFormat="1" applyFont="1" applyBorder="1" applyAlignment="1" applyProtection="1">
      <alignment horizontal="center" vertical="center" wrapText="1"/>
    </xf>
    <xf numFmtId="164" fontId="2" fillId="0" borderId="1" xfId="1" applyNumberFormat="1" applyFont="1" applyBorder="1" applyAlignment="1" applyProtection="1">
      <alignment horizontal="center" vertical="center" wrapText="1"/>
    </xf>
    <xf numFmtId="42" fontId="5" fillId="5" borderId="1" xfId="1" applyNumberFormat="1" applyFont="1" applyFill="1" applyBorder="1" applyAlignment="1" applyProtection="1">
      <alignment vertical="center"/>
    </xf>
    <xf numFmtId="42" fontId="6" fillId="5" borderId="1" xfId="1" applyNumberFormat="1" applyFont="1" applyFill="1" applyBorder="1" applyAlignment="1" applyProtection="1">
      <alignment vertical="center"/>
    </xf>
    <xf numFmtId="0" fontId="7"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horizontal="left" vertical="center"/>
    </xf>
    <xf numFmtId="0" fontId="8" fillId="6" borderId="7" xfId="0" applyFont="1" applyFill="1" applyBorder="1" applyAlignment="1">
      <alignment horizontal="left" vertical="center"/>
    </xf>
    <xf numFmtId="0" fontId="8" fillId="6" borderId="8" xfId="0" applyFont="1" applyFill="1" applyBorder="1" applyAlignment="1">
      <alignment horizontal="left" vertical="center"/>
    </xf>
    <xf numFmtId="0" fontId="8" fillId="6" borderId="9" xfId="0" applyFont="1" applyFill="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5" fillId="0" borderId="5" xfId="0" applyFont="1" applyBorder="1" applyAlignment="1">
      <alignment horizontal="left" vertical="center"/>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mruColors>
      <color rgb="FFCCFFCC"/>
      <color rgb="FF56E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workbookViewId="0">
      <selection activeCell="D5" sqref="D5"/>
    </sheetView>
  </sheetViews>
  <sheetFormatPr defaultColWidth="9.1796875" defaultRowHeight="19" customHeight="1" x14ac:dyDescent="0.35"/>
  <cols>
    <col min="1" max="1" width="45.1796875" style="10" customWidth="1"/>
    <col min="2" max="6" width="16.7265625" style="10" customWidth="1"/>
    <col min="7" max="7" width="9.1796875" style="10"/>
    <col min="8" max="8" width="10.1796875" style="10" bestFit="1" customWidth="1"/>
    <col min="9" max="16384" width="9.1796875" style="10"/>
  </cols>
  <sheetData>
    <row r="1" spans="1:7" ht="19" customHeight="1" x14ac:dyDescent="0.35">
      <c r="A1" s="31" t="s">
        <v>0</v>
      </c>
      <c r="E1" s="10" t="s">
        <v>1</v>
      </c>
      <c r="F1" s="32" t="s">
        <v>54</v>
      </c>
    </row>
    <row r="3" spans="1:7" ht="19" customHeight="1" x14ac:dyDescent="0.35">
      <c r="A3" s="33" t="s">
        <v>2</v>
      </c>
      <c r="F3" s="34" t="s">
        <v>60</v>
      </c>
    </row>
    <row r="4" spans="1:7" ht="19" customHeight="1" x14ac:dyDescent="0.35">
      <c r="A4" s="10" t="s">
        <v>3</v>
      </c>
      <c r="F4" s="28"/>
      <c r="G4" s="35" t="s">
        <v>63</v>
      </c>
    </row>
    <row r="5" spans="1:7" ht="19" customHeight="1" thickBot="1" x14ac:dyDescent="0.4">
      <c r="A5" s="1" t="s">
        <v>4</v>
      </c>
      <c r="B5" s="36"/>
      <c r="C5" s="37"/>
      <c r="D5" s="29"/>
      <c r="F5" s="30"/>
      <c r="G5" s="35" t="s">
        <v>62</v>
      </c>
    </row>
    <row r="6" spans="1:7" ht="19" customHeight="1" thickBot="1" x14ac:dyDescent="0.4">
      <c r="A6" s="1" t="s">
        <v>5</v>
      </c>
      <c r="B6" s="38"/>
      <c r="F6" s="39">
        <f>SUM(F4/36.5)*F5</f>
        <v>0</v>
      </c>
      <c r="G6" s="35" t="s">
        <v>61</v>
      </c>
    </row>
    <row r="8" spans="1:7" ht="26" x14ac:dyDescent="0.35">
      <c r="B8" s="40" t="s">
        <v>6</v>
      </c>
      <c r="C8" s="41" t="s">
        <v>7</v>
      </c>
      <c r="D8" s="40" t="s">
        <v>8</v>
      </c>
      <c r="E8" s="41" t="s">
        <v>9</v>
      </c>
      <c r="F8" s="41" t="s">
        <v>10</v>
      </c>
    </row>
    <row r="9" spans="1:7" ht="19" customHeight="1" x14ac:dyDescent="0.35">
      <c r="A9" s="4" t="s">
        <v>11</v>
      </c>
      <c r="B9" s="42">
        <f>D5/12</f>
        <v>0</v>
      </c>
      <c r="C9" s="42">
        <f>D5/12</f>
        <v>0</v>
      </c>
      <c r="D9" s="42">
        <f>D5/12</f>
        <v>0</v>
      </c>
      <c r="E9" s="42">
        <f>D5/12</f>
        <v>0</v>
      </c>
      <c r="F9" s="42">
        <f>D5/12</f>
        <v>0</v>
      </c>
    </row>
    <row r="10" spans="1:7" ht="19" customHeight="1" x14ac:dyDescent="0.35">
      <c r="A10" s="4" t="s">
        <v>12</v>
      </c>
      <c r="B10" s="42">
        <f>'Income Tax'!B16</f>
        <v>-209.5</v>
      </c>
      <c r="C10" s="42">
        <f>'Income Tax'!C16</f>
        <v>-209.5</v>
      </c>
      <c r="D10" s="42">
        <f>'Income Tax'!C16</f>
        <v>-209.5</v>
      </c>
      <c r="E10" s="42">
        <f>'Income Tax'!C16</f>
        <v>-209.5</v>
      </c>
      <c r="F10" s="42">
        <f>'Income Tax'!C16</f>
        <v>-209.5</v>
      </c>
    </row>
    <row r="11" spans="1:7" ht="19" customHeight="1" x14ac:dyDescent="0.35">
      <c r="A11" s="4" t="s">
        <v>13</v>
      </c>
      <c r="B11" s="42">
        <f>NIC!C16</f>
        <v>-83.8</v>
      </c>
      <c r="C11" s="42">
        <f>NIC!C16</f>
        <v>-83.8</v>
      </c>
      <c r="D11" s="42">
        <f>NIC!C16</f>
        <v>-83.8</v>
      </c>
      <c r="E11" s="42">
        <f>NIC!C16</f>
        <v>-83.8</v>
      </c>
      <c r="F11" s="42">
        <f>NIC!C16</f>
        <v>-83.8</v>
      </c>
    </row>
    <row r="12" spans="1:7" ht="19" customHeight="1" x14ac:dyDescent="0.35">
      <c r="A12" s="4" t="s">
        <v>14</v>
      </c>
      <c r="B12" s="42">
        <f>B9*6.1%</f>
        <v>0</v>
      </c>
      <c r="C12" s="42">
        <f>0.03*C9</f>
        <v>0</v>
      </c>
      <c r="D12" s="42">
        <f>0.04*D9</f>
        <v>0</v>
      </c>
      <c r="E12" s="42">
        <f>0.06*E9</f>
        <v>0</v>
      </c>
      <c r="F12" s="42">
        <f>0.08*F9</f>
        <v>0</v>
      </c>
    </row>
    <row r="13" spans="1:7" ht="19" customHeight="1" x14ac:dyDescent="0.35">
      <c r="A13" s="13" t="s">
        <v>15</v>
      </c>
      <c r="B13" s="42">
        <f>SUM(B10:B12)</f>
        <v>-293.3</v>
      </c>
      <c r="C13" s="42">
        <f t="shared" ref="C13:F13" si="0">SUM(C10:C12)</f>
        <v>-293.3</v>
      </c>
      <c r="D13" s="42">
        <f t="shared" si="0"/>
        <v>-293.3</v>
      </c>
      <c r="E13" s="42">
        <f t="shared" si="0"/>
        <v>-293.3</v>
      </c>
      <c r="F13" s="42">
        <f t="shared" si="0"/>
        <v>-293.3</v>
      </c>
    </row>
    <row r="14" spans="1:7" ht="19" customHeight="1" x14ac:dyDescent="0.35">
      <c r="A14" s="13" t="s">
        <v>16</v>
      </c>
      <c r="B14" s="43">
        <f>B9-B13</f>
        <v>293.3</v>
      </c>
      <c r="C14" s="43">
        <f t="shared" ref="C14:F14" si="1">C9-C13</f>
        <v>293.3</v>
      </c>
      <c r="D14" s="43">
        <f t="shared" si="1"/>
        <v>293.3</v>
      </c>
      <c r="E14" s="43">
        <f t="shared" si="1"/>
        <v>293.3</v>
      </c>
      <c r="F14" s="43">
        <f t="shared" si="1"/>
        <v>293.3</v>
      </c>
    </row>
    <row r="16" spans="1:7" ht="19" customHeight="1" thickBot="1" x14ac:dyDescent="0.4"/>
    <row r="17" spans="1:6" ht="19" customHeight="1" x14ac:dyDescent="0.35">
      <c r="A17" s="44" t="s">
        <v>17</v>
      </c>
      <c r="B17" s="45"/>
      <c r="C17" s="45"/>
      <c r="D17" s="45"/>
      <c r="E17" s="45"/>
      <c r="F17" s="46"/>
    </row>
    <row r="18" spans="1:6" ht="19" customHeight="1" x14ac:dyDescent="0.35">
      <c r="A18" s="51" t="s">
        <v>18</v>
      </c>
      <c r="B18" s="52"/>
      <c r="C18" s="52"/>
      <c r="D18" s="52"/>
      <c r="E18" s="52"/>
      <c r="F18" s="47"/>
    </row>
    <row r="19" spans="1:6" ht="19" customHeight="1" x14ac:dyDescent="0.35">
      <c r="A19" s="53" t="s">
        <v>19</v>
      </c>
      <c r="B19" s="54"/>
      <c r="C19" s="54"/>
      <c r="D19" s="54"/>
      <c r="E19" s="54"/>
      <c r="F19" s="47"/>
    </row>
    <row r="20" spans="1:6" ht="19" customHeight="1" x14ac:dyDescent="0.35">
      <c r="A20" s="53" t="s">
        <v>20</v>
      </c>
      <c r="B20" s="54"/>
      <c r="C20" s="54"/>
      <c r="D20" s="54"/>
      <c r="E20" s="54"/>
      <c r="F20" s="47"/>
    </row>
    <row r="21" spans="1:6" ht="30.75" customHeight="1" x14ac:dyDescent="0.35">
      <c r="A21" s="55" t="s">
        <v>21</v>
      </c>
      <c r="B21" s="56"/>
      <c r="C21" s="56"/>
      <c r="D21" s="56"/>
      <c r="E21" s="56"/>
      <c r="F21" s="47"/>
    </row>
    <row r="22" spans="1:6" ht="19" customHeight="1" x14ac:dyDescent="0.35">
      <c r="A22" s="53" t="s">
        <v>22</v>
      </c>
      <c r="B22" s="54"/>
      <c r="C22" s="54"/>
      <c r="D22" s="54"/>
      <c r="E22" s="54"/>
      <c r="F22" s="47"/>
    </row>
    <row r="23" spans="1:6" ht="19" customHeight="1" x14ac:dyDescent="0.35">
      <c r="A23" s="51" t="s">
        <v>23</v>
      </c>
      <c r="B23" s="52"/>
      <c r="C23" s="52"/>
      <c r="D23" s="52"/>
      <c r="E23" s="52"/>
      <c r="F23" s="57"/>
    </row>
    <row r="24" spans="1:6" ht="19" customHeight="1" thickBot="1" x14ac:dyDescent="0.4">
      <c r="A24" s="48" t="s">
        <v>24</v>
      </c>
      <c r="B24" s="49"/>
      <c r="C24" s="49"/>
      <c r="D24" s="49"/>
      <c r="E24" s="49"/>
      <c r="F24" s="50"/>
    </row>
    <row r="26" spans="1:6" ht="19" customHeight="1" x14ac:dyDescent="0.35">
      <c r="A26" s="10" t="s">
        <v>55</v>
      </c>
    </row>
    <row r="27" spans="1:6" ht="19" customHeight="1" x14ac:dyDescent="0.35">
      <c r="A27" s="10" t="s">
        <v>25</v>
      </c>
    </row>
  </sheetData>
  <sheetProtection algorithmName="SHA-512" hashValue="sXCWUkANnia3DS02VPkzZqQk43fUQTEZfxw0DkaocmwLsxXTkRDlEHEkm3qz9iEAZ7F5fWCfbgKzcBOKH7yKZQ==" saltValue="X955HHdXPikyFbzuVqFQfw==" spinCount="100000" sheet="1" objects="1" scenarios="1" selectLockedCells="1"/>
  <mergeCells count="7">
    <mergeCell ref="A24:F24"/>
    <mergeCell ref="A18:E18"/>
    <mergeCell ref="A19:E19"/>
    <mergeCell ref="A20:E20"/>
    <mergeCell ref="A21:E21"/>
    <mergeCell ref="A22:E22"/>
    <mergeCell ref="A23:F23"/>
  </mergeCells>
  <phoneticPr fontId="0" type="noConversion"/>
  <pageMargins left="0.39370078740157483"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election activeCell="A18" sqref="A18"/>
    </sheetView>
  </sheetViews>
  <sheetFormatPr defaultColWidth="9.1796875" defaultRowHeight="19" customHeight="1" x14ac:dyDescent="0.25"/>
  <cols>
    <col min="1" max="1" width="31.54296875" style="16" customWidth="1"/>
    <col min="2" max="2" width="17.26953125" style="14" customWidth="1"/>
    <col min="3" max="3" width="34.1796875" style="14" customWidth="1"/>
    <col min="4" max="16384" width="9.1796875" style="14"/>
  </cols>
  <sheetData>
    <row r="1" spans="1:3" s="10" customFormat="1" ht="19" customHeight="1" x14ac:dyDescent="0.35">
      <c r="A1" s="5" t="s">
        <v>59</v>
      </c>
    </row>
    <row r="2" spans="1:3" s="10" customFormat="1" ht="19" customHeight="1" x14ac:dyDescent="0.35">
      <c r="A2" s="6" t="s">
        <v>26</v>
      </c>
      <c r="B2" s="25">
        <v>6708</v>
      </c>
    </row>
    <row r="3" spans="1:3" s="10" customFormat="1" ht="19" customHeight="1" x14ac:dyDescent="0.35">
      <c r="A3" s="6" t="s">
        <v>27</v>
      </c>
      <c r="B3" s="25">
        <v>12570</v>
      </c>
    </row>
    <row r="4" spans="1:3" s="10" customFormat="1" ht="19" customHeight="1" x14ac:dyDescent="0.35">
      <c r="A4" s="6" t="s">
        <v>28</v>
      </c>
      <c r="B4" s="25">
        <v>50270</v>
      </c>
    </row>
    <row r="5" spans="1:3" s="10" customFormat="1" ht="19" customHeight="1" x14ac:dyDescent="0.35">
      <c r="A5" s="18"/>
    </row>
    <row r="6" spans="1:3" s="10" customFormat="1" ht="19" customHeight="1" x14ac:dyDescent="0.35">
      <c r="A6" s="5" t="s">
        <v>29</v>
      </c>
      <c r="C6" s="7"/>
    </row>
    <row r="7" spans="1:3" s="10" customFormat="1" ht="19" customHeight="1" x14ac:dyDescent="0.35">
      <c r="A7" s="8" t="s">
        <v>11</v>
      </c>
      <c r="C7" s="12">
        <f>'Net Pay'!B9</f>
        <v>0</v>
      </c>
    </row>
    <row r="8" spans="1:3" s="10" customFormat="1" ht="19" customHeight="1" x14ac:dyDescent="0.35">
      <c r="A8" s="18" t="s">
        <v>30</v>
      </c>
      <c r="C8" s="12">
        <f>'Net Pay'!B9</f>
        <v>0</v>
      </c>
    </row>
    <row r="9" spans="1:3" s="10" customFormat="1" ht="19" customHeight="1" x14ac:dyDescent="0.35">
      <c r="A9" s="18" t="s">
        <v>31</v>
      </c>
      <c r="C9" s="12">
        <f>12*C8</f>
        <v>0</v>
      </c>
    </row>
    <row r="10" spans="1:3" s="10" customFormat="1" ht="19" customHeight="1" x14ac:dyDescent="0.35">
      <c r="A10" s="5" t="s">
        <v>32</v>
      </c>
    </row>
    <row r="11" spans="1:3" s="10" customFormat="1" ht="19" customHeight="1" x14ac:dyDescent="0.35">
      <c r="A11" s="18" t="s">
        <v>33</v>
      </c>
      <c r="B11" s="19">
        <v>0</v>
      </c>
      <c r="C11" s="15">
        <f>$B11*(IF(C9&lt;$B3,C9,$B3))</f>
        <v>0</v>
      </c>
    </row>
    <row r="12" spans="1:3" s="10" customFormat="1" ht="19" customHeight="1" x14ac:dyDescent="0.35">
      <c r="A12" s="8" t="s">
        <v>34</v>
      </c>
      <c r="B12" s="27">
        <v>0.08</v>
      </c>
      <c r="C12" s="15">
        <f>$B12*(IF(C9&gt;$B4,($B4-$B3),(C9-$B3)))</f>
        <v>-1005.6</v>
      </c>
    </row>
    <row r="13" spans="1:3" s="10" customFormat="1" ht="19" customHeight="1" x14ac:dyDescent="0.35">
      <c r="A13" s="8" t="s">
        <v>35</v>
      </c>
      <c r="B13" s="27">
        <v>0.02</v>
      </c>
      <c r="C13" s="15">
        <f>$B13*(IF(C9&lt;$B4,0,(C9-$B4)))</f>
        <v>0</v>
      </c>
    </row>
    <row r="14" spans="1:3" ht="19" customHeight="1" x14ac:dyDescent="0.25">
      <c r="A14" s="16" t="s">
        <v>36</v>
      </c>
    </row>
    <row r="15" spans="1:3" ht="19" customHeight="1" x14ac:dyDescent="0.25">
      <c r="A15" s="8" t="s">
        <v>37</v>
      </c>
      <c r="C15" s="20">
        <f>SUM(C11:C13)</f>
        <v>-1005.6</v>
      </c>
    </row>
    <row r="16" spans="1:3" ht="19" customHeight="1" x14ac:dyDescent="0.3">
      <c r="A16" s="21" t="s">
        <v>38</v>
      </c>
      <c r="B16" s="22"/>
      <c r="C16" s="23">
        <f>C15/12</f>
        <v>-83.8</v>
      </c>
    </row>
  </sheetData>
  <phoneticPr fontId="0"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6"/>
  <sheetViews>
    <sheetView workbookViewId="0">
      <selection activeCell="A18" sqref="A18"/>
    </sheetView>
  </sheetViews>
  <sheetFormatPr defaultColWidth="9.1796875" defaultRowHeight="19" customHeight="1" x14ac:dyDescent="0.25"/>
  <cols>
    <col min="1" max="1" width="62.26953125" style="14" customWidth="1"/>
    <col min="2" max="3" width="20.7265625" style="14" customWidth="1"/>
    <col min="4" max="4" width="13.1796875" style="14" customWidth="1"/>
    <col min="5" max="16384" width="9.1796875" style="14"/>
  </cols>
  <sheetData>
    <row r="1" spans="1:3" s="10" customFormat="1" ht="19" customHeight="1" x14ac:dyDescent="0.35">
      <c r="A1" s="1" t="s">
        <v>56</v>
      </c>
      <c r="B1" s="2">
        <v>12570</v>
      </c>
      <c r="C1" s="1" t="s">
        <v>39</v>
      </c>
    </row>
    <row r="2" spans="1:3" s="10" customFormat="1" ht="19" customHeight="1" x14ac:dyDescent="0.35">
      <c r="A2" s="1" t="s">
        <v>57</v>
      </c>
      <c r="B2" s="11">
        <v>37700</v>
      </c>
      <c r="C2" s="1" t="s">
        <v>40</v>
      </c>
    </row>
    <row r="3" spans="1:3" s="10" customFormat="1" ht="19" customHeight="1" x14ac:dyDescent="0.35">
      <c r="A3" s="1" t="str">
        <f>CONCATENATE("2026/27 Higher Rate at 40% for pay above £",B2," and up to £125,140")</f>
        <v>2026/27 Higher Rate at 40% for pay above £37700 and up to £125,140</v>
      </c>
      <c r="B3" s="26"/>
      <c r="C3" s="1" t="s">
        <v>40</v>
      </c>
    </row>
    <row r="4" spans="1:3" s="10" customFormat="1" ht="19" customHeight="1" x14ac:dyDescent="0.35">
      <c r="A4" s="1" t="s">
        <v>58</v>
      </c>
      <c r="B4" s="26"/>
      <c r="C4" s="1" t="s">
        <v>41</v>
      </c>
    </row>
    <row r="5" spans="1:3" s="10" customFormat="1" ht="19" customHeight="1" x14ac:dyDescent="0.35">
      <c r="A5" s="1"/>
      <c r="B5" s="24"/>
    </row>
    <row r="6" spans="1:3" s="10" customFormat="1" ht="13" x14ac:dyDescent="0.35">
      <c r="A6" s="3" t="s">
        <v>42</v>
      </c>
      <c r="B6" s="9" t="s">
        <v>43</v>
      </c>
      <c r="C6" s="9" t="s">
        <v>44</v>
      </c>
    </row>
    <row r="7" spans="1:3" s="10" customFormat="1" ht="19" customHeight="1" x14ac:dyDescent="0.35">
      <c r="A7" s="4" t="s">
        <v>11</v>
      </c>
      <c r="B7" s="12">
        <f>'Net Pay'!B9</f>
        <v>0</v>
      </c>
      <c r="C7" s="12">
        <f>'Net Pay'!C9</f>
        <v>0</v>
      </c>
    </row>
    <row r="8" spans="1:3" s="10" customFormat="1" ht="19" customHeight="1" x14ac:dyDescent="0.35">
      <c r="A8" s="13" t="s">
        <v>45</v>
      </c>
      <c r="B8" s="12">
        <f>'Net Pay'!B12</f>
        <v>0</v>
      </c>
      <c r="C8" s="12">
        <f>'Net Pay'!C12</f>
        <v>0</v>
      </c>
    </row>
    <row r="9" spans="1:3" s="10" customFormat="1" ht="19" customHeight="1" x14ac:dyDescent="0.35">
      <c r="A9" s="4" t="s">
        <v>46</v>
      </c>
      <c r="B9" s="12">
        <f>B7-B8</f>
        <v>0</v>
      </c>
      <c r="C9" s="12">
        <f>C7-C8</f>
        <v>0</v>
      </c>
    </row>
    <row r="10" spans="1:3" s="10" customFormat="1" ht="19" customHeight="1" x14ac:dyDescent="0.35">
      <c r="A10" s="13" t="s">
        <v>47</v>
      </c>
      <c r="B10" s="12">
        <f>12*B9</f>
        <v>0</v>
      </c>
      <c r="C10" s="12">
        <f>12*C9</f>
        <v>0</v>
      </c>
    </row>
    <row r="11" spans="1:3" s="10" customFormat="1" ht="19" customHeight="1" x14ac:dyDescent="0.35">
      <c r="A11" s="4" t="s">
        <v>48</v>
      </c>
      <c r="B11" s="15">
        <f>B10-$B1</f>
        <v>-12570</v>
      </c>
      <c r="C11" s="15">
        <f>C10-$B1</f>
        <v>-12570</v>
      </c>
    </row>
    <row r="12" spans="1:3" s="10" customFormat="1" ht="19" customHeight="1" x14ac:dyDescent="0.35">
      <c r="A12" s="4" t="s">
        <v>49</v>
      </c>
      <c r="B12" s="15">
        <f>IF(B11&lt;$B2,B11,$B2)</f>
        <v>-12570</v>
      </c>
      <c r="C12" s="15">
        <f>IF(C11&lt;$B2,C11,$B2)</f>
        <v>-12570</v>
      </c>
    </row>
    <row r="13" spans="1:3" s="10" customFormat="1" ht="19" hidden="1" customHeight="1" x14ac:dyDescent="0.35">
      <c r="A13" s="4" t="s">
        <v>50</v>
      </c>
      <c r="B13" s="15">
        <f>B11-$B2</f>
        <v>-50270</v>
      </c>
      <c r="C13" s="15">
        <f>C11-$B2</f>
        <v>-50270</v>
      </c>
    </row>
    <row r="14" spans="1:3" s="10" customFormat="1" ht="19" customHeight="1" x14ac:dyDescent="0.35">
      <c r="A14" s="4" t="s">
        <v>51</v>
      </c>
      <c r="B14" s="15">
        <f>IF(B13&gt;0,B13,0)</f>
        <v>0</v>
      </c>
      <c r="C14" s="15">
        <f>IF(C13&gt;0,C13,0)</f>
        <v>0</v>
      </c>
    </row>
    <row r="15" spans="1:3" s="10" customFormat="1" ht="19" customHeight="1" x14ac:dyDescent="0.35">
      <c r="A15" s="4" t="s">
        <v>52</v>
      </c>
      <c r="B15" s="12">
        <f>(0.2*B12)+(0.4*B14)</f>
        <v>-2514</v>
      </c>
      <c r="C15" s="12">
        <f>(0.2*C12)+(0.4*C14)</f>
        <v>-2514</v>
      </c>
    </row>
    <row r="16" spans="1:3" s="10" customFormat="1" ht="19" customHeight="1" x14ac:dyDescent="0.35">
      <c r="A16" s="4" t="s">
        <v>53</v>
      </c>
      <c r="B16" s="17">
        <f>B15/12</f>
        <v>-209.5</v>
      </c>
      <c r="C16" s="17">
        <f>C15/12</f>
        <v>-209.5</v>
      </c>
    </row>
  </sheetData>
  <phoneticPr fontId="0" type="noConversion"/>
  <pageMargins left="0.11811023622047245" right="0.11811023622047245" top="0.74803149606299213" bottom="0.74803149606299213"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f0194d-3606-4a33-96d0-98a07738492e" xsi:nil="true"/>
    <lcf76f155ced4ddcb4097134ff3c332f xmlns="50cb5de6-f12a-4aa8-8384-78222a2e2c5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CD16965E40354E83AF52B4F100C0BC" ma:contentTypeVersion="18" ma:contentTypeDescription="Create a new document." ma:contentTypeScope="" ma:versionID="00c3bb0acdbb72c01426e9c7a6b5de45">
  <xsd:schema xmlns:xsd="http://www.w3.org/2001/XMLSchema" xmlns:xs="http://www.w3.org/2001/XMLSchema" xmlns:p="http://schemas.microsoft.com/office/2006/metadata/properties" xmlns:ns2="50cb5de6-f12a-4aa8-8384-78222a2e2c5e" xmlns:ns3="5df0194d-3606-4a33-96d0-98a07738492e" targetNamespace="http://schemas.microsoft.com/office/2006/metadata/properties" ma:root="true" ma:fieldsID="4b87c46450697934b879078f7be8d60c" ns2:_="" ns3:_="">
    <xsd:import namespace="50cb5de6-f12a-4aa8-8384-78222a2e2c5e"/>
    <xsd:import namespace="5df0194d-3606-4a33-96d0-98a0773849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b5de6-f12a-4aa8-8384-78222a2e2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103e67f-0598-4a90-8a4a-cec34b03bf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f0194d-3606-4a33-96d0-98a0773849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badeb60-a7be-4d64-a747-7b07d8c6a247}" ma:internalName="TaxCatchAll" ma:showField="CatchAllData" ma:web="5df0194d-3606-4a33-96d0-98a0773849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720E4C-4CC4-4E19-BC3D-C1D0139EFF62}">
  <ds:schemaRefs>
    <ds:schemaRef ds:uri="http://schemas.microsoft.com/office/2006/metadata/properties"/>
    <ds:schemaRef ds:uri="http://schemas.microsoft.com/office/infopath/2007/PartnerControls"/>
    <ds:schemaRef ds:uri="5df0194d-3606-4a33-96d0-98a07738492e"/>
    <ds:schemaRef ds:uri="50cb5de6-f12a-4aa8-8384-78222a2e2c5e"/>
  </ds:schemaRefs>
</ds:datastoreItem>
</file>

<file path=customXml/itemProps2.xml><?xml version="1.0" encoding="utf-8"?>
<ds:datastoreItem xmlns:ds="http://schemas.openxmlformats.org/officeDocument/2006/customXml" ds:itemID="{C235A467-E27B-4A1C-8E8B-EC60AC6E0FDE}">
  <ds:schemaRefs>
    <ds:schemaRef ds:uri="http://schemas.microsoft.com/sharepoint/v3/contenttype/forms"/>
  </ds:schemaRefs>
</ds:datastoreItem>
</file>

<file path=customXml/itemProps3.xml><?xml version="1.0" encoding="utf-8"?>
<ds:datastoreItem xmlns:ds="http://schemas.openxmlformats.org/officeDocument/2006/customXml" ds:itemID="{BA3BE7F4-8588-4A0B-A874-278E641FF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b5de6-f12a-4aa8-8384-78222a2e2c5e"/>
    <ds:schemaRef ds:uri="5df0194d-3606-4a33-96d0-98a0773849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12a5d77-fb98-4eee-af32-1334d8f04a53}" enabled="0" method="" siteId="{912a5d77-fb98-4eee-af32-1334d8f04a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Net Pay</vt:lpstr>
      <vt:lpstr>NIC</vt:lpstr>
      <vt:lpstr>Income Tax</vt:lpstr>
      <vt:lpstr>'Net Pay'!Print_Area</vt:lpstr>
    </vt:vector>
  </TitlesOfParts>
  <Manager/>
  <Company>University of Exeter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ajohnson</dc:creator>
  <cp:keywords/>
  <dc:description/>
  <cp:lastModifiedBy>Ruberry, Megan</cp:lastModifiedBy>
  <cp:revision/>
  <dcterms:created xsi:type="dcterms:W3CDTF">2012-12-05T18:08:56Z</dcterms:created>
  <dcterms:modified xsi:type="dcterms:W3CDTF">2026-04-01T21:35:39Z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0x01010049CD16965E40354E83AF52B4F100C0BC</vt:lpwstr>
  </property>
  <property fmtid="{D5CDD505-2E9C-101B-9397-08002B2CF9AE}" pid="3" name="MediaServiceImageTags">
    <vt:lpwstr/>
  </property>
</Properties>
</file>