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w513\Downloads\"/>
    </mc:Choice>
  </mc:AlternateContent>
  <xr:revisionPtr revIDLastSave="0" documentId="8_{789D00DE-3FCA-4726-84A5-E83BEAD12496}" xr6:coauthVersionLast="47" xr6:coauthVersionMax="47" xr10:uidLastSave="{00000000-0000-0000-0000-000000000000}"/>
  <bookViews>
    <workbookView xWindow="47880" yWindow="660" windowWidth="19440" windowHeight="14880" xr2:uid="{00000000-000D-0000-FFFF-FFFF00000000}"/>
  </bookViews>
  <sheets>
    <sheet name="Rates" sheetId="1" r:id="rId1"/>
    <sheet name="Sheet2" sheetId="2" r:id="rId2"/>
  </sheets>
  <definedNames>
    <definedName name="_xlnm._FilterDatabase" localSheetId="0" hidden="1">Rates!$A$5:$K$5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F17" i="1" s="1"/>
  <c r="C50" i="1"/>
  <c r="C49" i="1"/>
  <c r="C47" i="1"/>
  <c r="C48" i="1" s="1"/>
  <c r="E53" i="1"/>
  <c r="F53" i="1" s="1"/>
  <c r="G53" i="1" s="1"/>
  <c r="E52" i="1"/>
  <c r="F52" i="1" s="1"/>
  <c r="E51" i="1"/>
  <c r="F51" i="1" s="1"/>
  <c r="E19" i="1"/>
  <c r="F19" i="1" s="1"/>
  <c r="E13" i="1"/>
  <c r="E14" i="1"/>
  <c r="E15" i="1"/>
  <c r="E16" i="1"/>
  <c r="E11" i="1"/>
  <c r="E12" i="1"/>
  <c r="E9" i="1"/>
  <c r="E10" i="1"/>
  <c r="E47" i="1"/>
  <c r="E50" i="1"/>
  <c r="E49" i="1"/>
  <c r="C56" i="1"/>
  <c r="C60" i="1" s="1"/>
  <c r="E59" i="1"/>
  <c r="F59" i="1" s="1"/>
  <c r="E55" i="1"/>
  <c r="E56" i="1" s="1"/>
  <c r="F56" i="1" s="1"/>
  <c r="E7" i="1"/>
  <c r="E8" i="1"/>
  <c r="E18" i="1"/>
  <c r="E20" i="1"/>
  <c r="E21" i="1"/>
  <c r="E22" i="1"/>
  <c r="E23" i="1"/>
  <c r="F23" i="1" s="1"/>
  <c r="E24" i="1"/>
  <c r="E25" i="1"/>
  <c r="F25" i="1" s="1"/>
  <c r="D25" i="1" s="1"/>
  <c r="E26" i="1"/>
  <c r="E27" i="1"/>
  <c r="F27" i="1" s="1"/>
  <c r="D27" i="1" s="1"/>
  <c r="H27" i="1" s="1"/>
  <c r="E28" i="1"/>
  <c r="F28" i="1" s="1"/>
  <c r="E29" i="1"/>
  <c r="F29" i="1" s="1"/>
  <c r="D29" i="1" s="1"/>
  <c r="I29" i="1" s="1"/>
  <c r="E30" i="1"/>
  <c r="E31" i="1"/>
  <c r="F31" i="1" s="1"/>
  <c r="E32" i="1"/>
  <c r="F32" i="1" s="1"/>
  <c r="D32" i="1" s="1"/>
  <c r="H32" i="1" s="1"/>
  <c r="E33" i="1"/>
  <c r="E34" i="1"/>
  <c r="E35" i="1"/>
  <c r="F35" i="1" s="1"/>
  <c r="E36" i="1"/>
  <c r="F36" i="1" s="1"/>
  <c r="D36" i="1" s="1"/>
  <c r="I36" i="1" s="1"/>
  <c r="E37" i="1"/>
  <c r="E38" i="1"/>
  <c r="F38" i="1" s="1"/>
  <c r="D38" i="1" s="1"/>
  <c r="I38" i="1" s="1"/>
  <c r="E39" i="1"/>
  <c r="F39" i="1" s="1"/>
  <c r="E40" i="1"/>
  <c r="F40" i="1" s="1"/>
  <c r="D40" i="1" s="1"/>
  <c r="E41" i="1"/>
  <c r="F41" i="1" s="1"/>
  <c r="E42" i="1"/>
  <c r="F42" i="1" s="1"/>
  <c r="D42" i="1" s="1"/>
  <c r="H42" i="1" s="1"/>
  <c r="E43" i="1"/>
  <c r="F43" i="1" s="1"/>
  <c r="E44" i="1"/>
  <c r="F44" i="1" s="1"/>
  <c r="D44" i="1" s="1"/>
  <c r="E45" i="1"/>
  <c r="F45" i="1" s="1"/>
  <c r="D45" i="1" s="1"/>
  <c r="E46" i="1"/>
  <c r="F46" i="1" s="1"/>
  <c r="D46" i="1" s="1"/>
  <c r="B20" i="1"/>
  <c r="B21" i="1" s="1"/>
  <c r="B22" i="1" s="1"/>
  <c r="B23" i="1" s="1"/>
  <c r="B24" i="1" s="1"/>
  <c r="B25" i="1" s="1"/>
  <c r="B27" i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G17" i="1" l="1"/>
  <c r="D17" i="1"/>
  <c r="G51" i="1"/>
  <c r="G52" i="1"/>
  <c r="D53" i="1"/>
  <c r="D52" i="1"/>
  <c r="D51" i="1"/>
  <c r="F18" i="1"/>
  <c r="G18" i="1" s="1"/>
  <c r="F8" i="1"/>
  <c r="D8" i="1" s="1"/>
  <c r="I8" i="1" s="1"/>
  <c r="F7" i="1"/>
  <c r="G7" i="1" s="1"/>
  <c r="F10" i="1"/>
  <c r="G10" i="1" s="1"/>
  <c r="F9" i="1"/>
  <c r="D9" i="1" s="1"/>
  <c r="F12" i="1"/>
  <c r="G12" i="1" s="1"/>
  <c r="F11" i="1"/>
  <c r="D11" i="1" s="1"/>
  <c r="F16" i="1"/>
  <c r="G16" i="1" s="1"/>
  <c r="F15" i="1"/>
  <c r="D15" i="1" s="1"/>
  <c r="F14" i="1"/>
  <c r="D14" i="1" s="1"/>
  <c r="F13" i="1"/>
  <c r="G13" i="1" s="1"/>
  <c r="E48" i="1"/>
  <c r="F48" i="1" s="1"/>
  <c r="G48" i="1" s="1"/>
  <c r="D39" i="1"/>
  <c r="I39" i="1" s="1"/>
  <c r="G59" i="1"/>
  <c r="I40" i="1"/>
  <c r="H40" i="1"/>
  <c r="I25" i="1"/>
  <c r="H25" i="1"/>
  <c r="I44" i="1"/>
  <c r="H44" i="1"/>
  <c r="D41" i="1"/>
  <c r="I41" i="1" s="1"/>
  <c r="D23" i="1"/>
  <c r="I23" i="1" s="1"/>
  <c r="H38" i="1"/>
  <c r="F21" i="1"/>
  <c r="D21" i="1" s="1"/>
  <c r="F20" i="1"/>
  <c r="D20" i="1" s="1"/>
  <c r="D10" i="1"/>
  <c r="G56" i="1"/>
  <c r="G46" i="1"/>
  <c r="G45" i="1"/>
  <c r="G44" i="1"/>
  <c r="G43" i="1"/>
  <c r="G42" i="1"/>
  <c r="G41" i="1"/>
  <c r="G40" i="1"/>
  <c r="G39" i="1"/>
  <c r="G38" i="1"/>
  <c r="F37" i="1"/>
  <c r="D37" i="1" s="1"/>
  <c r="G36" i="1"/>
  <c r="D35" i="1"/>
  <c r="H35" i="1" s="1"/>
  <c r="G35" i="1"/>
  <c r="F34" i="1"/>
  <c r="D34" i="1" s="1"/>
  <c r="H34" i="1" s="1"/>
  <c r="F33" i="1"/>
  <c r="G33" i="1" s="1"/>
  <c r="G32" i="1"/>
  <c r="D31" i="1"/>
  <c r="I31" i="1" s="1"/>
  <c r="G31" i="1"/>
  <c r="F30" i="1"/>
  <c r="D30" i="1" s="1"/>
  <c r="H30" i="1" s="1"/>
  <c r="G29" i="1"/>
  <c r="G28" i="1"/>
  <c r="G27" i="1"/>
  <c r="F26" i="1"/>
  <c r="D26" i="1" s="1"/>
  <c r="G25" i="1"/>
  <c r="F24" i="1"/>
  <c r="G24" i="1" s="1"/>
  <c r="G23" i="1"/>
  <c r="F22" i="1"/>
  <c r="G22" i="1" s="1"/>
  <c r="D19" i="1"/>
  <c r="I19" i="1" s="1"/>
  <c r="G19" i="1"/>
  <c r="F55" i="1"/>
  <c r="G55" i="1" s="1"/>
  <c r="F49" i="1"/>
  <c r="D49" i="1" s="1"/>
  <c r="H49" i="1" s="1"/>
  <c r="F47" i="1"/>
  <c r="D47" i="1" s="1"/>
  <c r="H47" i="1" s="1"/>
  <c r="D56" i="1"/>
  <c r="H56" i="1" s="1"/>
  <c r="E60" i="1"/>
  <c r="D59" i="1"/>
  <c r="I45" i="1"/>
  <c r="H45" i="1"/>
  <c r="H46" i="1"/>
  <c r="I46" i="1"/>
  <c r="F50" i="1"/>
  <c r="H36" i="1"/>
  <c r="D28" i="1"/>
  <c r="H29" i="1"/>
  <c r="D43" i="1"/>
  <c r="I27" i="1"/>
  <c r="I32" i="1"/>
  <c r="I42" i="1"/>
  <c r="I17" i="1" l="1"/>
  <c r="H17" i="1"/>
  <c r="J17" i="1" s="1"/>
  <c r="G11" i="1"/>
  <c r="H41" i="1"/>
  <c r="G15" i="1"/>
  <c r="D13" i="1"/>
  <c r="I13" i="1" s="1"/>
  <c r="D12" i="1"/>
  <c r="H12" i="1" s="1"/>
  <c r="G9" i="1"/>
  <c r="G8" i="1"/>
  <c r="D7" i="1"/>
  <c r="I7" i="1" s="1"/>
  <c r="H23" i="1"/>
  <c r="J23" i="1" s="1"/>
  <c r="D18" i="1"/>
  <c r="H18" i="1" s="1"/>
  <c r="G14" i="1"/>
  <c r="D16" i="1"/>
  <c r="H16" i="1" s="1"/>
  <c r="H8" i="1"/>
  <c r="H53" i="1"/>
  <c r="I53" i="1"/>
  <c r="H52" i="1"/>
  <c r="I52" i="1"/>
  <c r="H51" i="1"/>
  <c r="I51" i="1"/>
  <c r="J36" i="1"/>
  <c r="J27" i="1"/>
  <c r="J40" i="1"/>
  <c r="J41" i="1"/>
  <c r="H39" i="1"/>
  <c r="J39" i="1" s="1"/>
  <c r="I34" i="1"/>
  <c r="I30" i="1"/>
  <c r="G30" i="1"/>
  <c r="J29" i="1"/>
  <c r="I49" i="1"/>
  <c r="D22" i="1"/>
  <c r="H22" i="1" s="1"/>
  <c r="J38" i="1"/>
  <c r="I35" i="1"/>
  <c r="J35" i="1" s="1"/>
  <c r="D24" i="1"/>
  <c r="I24" i="1" s="1"/>
  <c r="H31" i="1"/>
  <c r="J44" i="1"/>
  <c r="J25" i="1"/>
  <c r="D33" i="1"/>
  <c r="H33" i="1" s="1"/>
  <c r="G34" i="1"/>
  <c r="H19" i="1"/>
  <c r="J19" i="1" s="1"/>
  <c r="D55" i="1"/>
  <c r="I55" i="1" s="1"/>
  <c r="J31" i="1"/>
  <c r="I56" i="1"/>
  <c r="J56" i="1" s="1"/>
  <c r="G49" i="1"/>
  <c r="G37" i="1"/>
  <c r="J42" i="1"/>
  <c r="G26" i="1"/>
  <c r="J32" i="1"/>
  <c r="I21" i="1"/>
  <c r="H21" i="1"/>
  <c r="G21" i="1"/>
  <c r="H20" i="1"/>
  <c r="I20" i="1"/>
  <c r="G20" i="1"/>
  <c r="G47" i="1"/>
  <c r="I47" i="1"/>
  <c r="H14" i="1"/>
  <c r="I14" i="1"/>
  <c r="H15" i="1"/>
  <c r="I15" i="1"/>
  <c r="H11" i="1"/>
  <c r="I11" i="1"/>
  <c r="H9" i="1"/>
  <c r="I9" i="1"/>
  <c r="H10" i="1"/>
  <c r="I10" i="1"/>
  <c r="D50" i="1"/>
  <c r="H50" i="1" s="1"/>
  <c r="G50" i="1"/>
  <c r="I59" i="1"/>
  <c r="H59" i="1"/>
  <c r="F60" i="1"/>
  <c r="J46" i="1"/>
  <c r="I26" i="1"/>
  <c r="H26" i="1"/>
  <c r="I28" i="1"/>
  <c r="H28" i="1"/>
  <c r="D48" i="1"/>
  <c r="H37" i="1"/>
  <c r="I37" i="1"/>
  <c r="I43" i="1"/>
  <c r="H43" i="1"/>
  <c r="J45" i="1"/>
  <c r="J52" i="1" l="1"/>
  <c r="I18" i="1"/>
  <c r="J18" i="1" s="1"/>
  <c r="H13" i="1"/>
  <c r="J13" i="1" s="1"/>
  <c r="H24" i="1"/>
  <c r="J24" i="1" s="1"/>
  <c r="J8" i="1"/>
  <c r="J15" i="1"/>
  <c r="H55" i="1"/>
  <c r="J55" i="1" s="1"/>
  <c r="I12" i="1"/>
  <c r="J12" i="1" s="1"/>
  <c r="H7" i="1"/>
  <c r="J7" i="1" s="1"/>
  <c r="J53" i="1"/>
  <c r="J51" i="1"/>
  <c r="I16" i="1"/>
  <c r="J16" i="1" s="1"/>
  <c r="I33" i="1"/>
  <c r="J33" i="1" s="1"/>
  <c r="J30" i="1"/>
  <c r="J34" i="1"/>
  <c r="J28" i="1"/>
  <c r="I22" i="1"/>
  <c r="J22" i="1" s="1"/>
  <c r="J49" i="1"/>
  <c r="I50" i="1"/>
  <c r="J50" i="1" s="1"/>
  <c r="J26" i="1"/>
  <c r="J10" i="1"/>
  <c r="J47" i="1"/>
  <c r="J9" i="1"/>
  <c r="J20" i="1"/>
  <c r="J14" i="1"/>
  <c r="J43" i="1"/>
  <c r="J11" i="1"/>
  <c r="J21" i="1"/>
  <c r="J37" i="1"/>
  <c r="D60" i="1"/>
  <c r="I60" i="1" s="1"/>
  <c r="G60" i="1"/>
  <c r="J59" i="1"/>
  <c r="I48" i="1"/>
  <c r="H48" i="1"/>
  <c r="H60" i="1" l="1"/>
  <c r="J60" i="1" s="1"/>
  <c r="J48" i="1"/>
</calcChain>
</file>

<file path=xl/sharedStrings.xml><?xml version="1.0" encoding="utf-8"?>
<sst xmlns="http://schemas.openxmlformats.org/spreadsheetml/2006/main" count="62" uniqueCount="45">
  <si>
    <t>Temporary Worker Rates</t>
  </si>
  <si>
    <t>Scale Point</t>
  </si>
  <si>
    <t>Annual Salary</t>
  </si>
  <si>
    <t>Rate to Temp inc of Holiday</t>
  </si>
  <si>
    <t>Basic Rate to Temp per hr</t>
  </si>
  <si>
    <t>Holiday Pay Provision</t>
  </si>
  <si>
    <t>NI per hr (inc. NI on Hol Pay)</t>
  </si>
  <si>
    <t>Apprentiship levey</t>
  </si>
  <si>
    <t>NEST</t>
  </si>
  <si>
    <t>Total ERS cost</t>
  </si>
  <si>
    <t>£</t>
  </si>
  <si>
    <t>B</t>
  </si>
  <si>
    <t>L1</t>
  </si>
  <si>
    <t>L2</t>
  </si>
  <si>
    <t>L3</t>
  </si>
  <si>
    <t>L4</t>
  </si>
  <si>
    <t>C</t>
  </si>
  <si>
    <t>L5</t>
  </si>
  <si>
    <t>L6</t>
  </si>
  <si>
    <t>L7</t>
  </si>
  <si>
    <t>L8</t>
  </si>
  <si>
    <t>L9</t>
  </si>
  <si>
    <t>D</t>
  </si>
  <si>
    <t>E</t>
  </si>
  <si>
    <t>F</t>
  </si>
  <si>
    <t>G</t>
  </si>
  <si>
    <t>H</t>
  </si>
  <si>
    <t>OT</t>
  </si>
  <si>
    <t>T101</t>
  </si>
  <si>
    <t>*</t>
  </si>
  <si>
    <t>T102</t>
  </si>
  <si>
    <t>T103</t>
  </si>
  <si>
    <t>T104</t>
  </si>
  <si>
    <t>T105</t>
  </si>
  <si>
    <t>Consultants</t>
  </si>
  <si>
    <t>T106</t>
  </si>
  <si>
    <t>DRs in training</t>
  </si>
  <si>
    <t>T110</t>
  </si>
  <si>
    <t>Other clinical</t>
  </si>
  <si>
    <t>LW</t>
  </si>
  <si>
    <t>LW1 + 3.5%</t>
  </si>
  <si>
    <t>SA</t>
  </si>
  <si>
    <t>Salary of £89,117</t>
  </si>
  <si>
    <t>Based on statutory holiday pay</t>
  </si>
  <si>
    <t>Based on University holiday pay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</si>
</sst>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£&quot;#,##0;[Red]\-&quot;£&quot;#,##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  <numFmt numFmtId="165" formatCode="_-&quot;£&quot;* #,##0_-;\-&quot;£&quot;* #,##0_-;_-&quot;£&quot;* &quot;-&quot;??_-;_-@_-"/>
    <numFmt numFmtId="166" formatCode="&quot;£&quot;#,##0"/>
  </numFmts>
  <fonts count="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1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2" fontId="0" fillId="0" borderId="0" xfId="0" applyNumberFormat="1"/>
    <xf numFmtId="0" fontId="2" fillId="0" borderId="0" xfId="0" applyFont="1"/>
    <xf numFmtId="2" fontId="2" fillId="0" borderId="1" xfId="0" applyNumberFormat="1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2" fontId="0" fillId="0" borderId="1" xfId="0" applyNumberFormat="1" applyBorder="1"/>
    <xf numFmtId="0" fontId="2" fillId="0" borderId="1" xfId="0" applyFont="1" applyBorder="1"/>
    <xf numFmtId="4" fontId="0" fillId="0" borderId="1" xfId="0" applyNumberFormat="1" applyBorder="1"/>
    <xf numFmtId="4" fontId="2" fillId="0" borderId="1" xfId="0" applyNumberFormat="1" applyFont="1" applyBorder="1"/>
    <xf numFmtId="165" fontId="1" fillId="0" borderId="1" xfId="1" applyNumberFormat="1" applyFon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0" fontId="1" fillId="0" borderId="1" xfId="0" applyNumberFormat="1" applyFont="1" applyBorder="1" applyAlignment="1">
      <alignment horizontal="center"/>
    </xf>
    <xf numFmtId="10" fontId="1" fillId="0" borderId="1" xfId="2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" fontId="1" fillId="3" borderId="1" xfId="0" applyNumberFormat="1" applyFont="1" applyFill="1" applyBorder="1"/>
    <xf numFmtId="3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0" fontId="1" fillId="0" borderId="0" xfId="0" applyFont="1"/>
    <xf numFmtId="0" fontId="2" fillId="4" borderId="1" xfId="0" applyFont="1" applyFill="1" applyBorder="1" applyAlignment="1">
      <alignment horizontal="center"/>
    </xf>
    <xf numFmtId="3" fontId="1" fillId="4" borderId="1" xfId="0" applyNumberFormat="1" applyFont="1" applyFill="1" applyBorder="1" applyAlignment="1">
      <alignment horizontal="center"/>
    </xf>
    <xf numFmtId="4" fontId="1" fillId="4" borderId="1" xfId="0" applyNumberFormat="1" applyFont="1" applyFill="1" applyBorder="1"/>
    <xf numFmtId="4" fontId="0" fillId="4" borderId="1" xfId="0" applyNumberFormat="1" applyFill="1" applyBorder="1"/>
    <xf numFmtId="4" fontId="2" fillId="4" borderId="1" xfId="0" applyNumberFormat="1" applyFont="1" applyFill="1" applyBorder="1"/>
    <xf numFmtId="0" fontId="1" fillId="4" borderId="1" xfId="0" applyFont="1" applyFill="1" applyBorder="1" applyAlignment="1">
      <alignment horizontal="center"/>
    </xf>
    <xf numFmtId="165" fontId="1" fillId="0" borderId="1" xfId="1" applyNumberFormat="1" applyFont="1" applyFill="1" applyBorder="1" applyAlignment="1">
      <alignment horizontal="right"/>
    </xf>
    <xf numFmtId="0" fontId="2" fillId="5" borderId="1" xfId="0" applyFont="1" applyFill="1" applyBorder="1" applyAlignment="1">
      <alignment horizontal="center"/>
    </xf>
    <xf numFmtId="3" fontId="1" fillId="5" borderId="1" xfId="0" applyNumberFormat="1" applyFont="1" applyFill="1" applyBorder="1" applyAlignment="1">
      <alignment horizontal="center"/>
    </xf>
    <xf numFmtId="165" fontId="1" fillId="5" borderId="1" xfId="1" applyNumberFormat="1" applyFont="1" applyFill="1" applyBorder="1"/>
    <xf numFmtId="4" fontId="1" fillId="5" borderId="1" xfId="0" applyNumberFormat="1" applyFont="1" applyFill="1" applyBorder="1"/>
    <xf numFmtId="4" fontId="0" fillId="5" borderId="1" xfId="0" applyNumberFormat="1" applyFill="1" applyBorder="1"/>
    <xf numFmtId="4" fontId="2" fillId="5" borderId="1" xfId="0" applyNumberFormat="1" applyFont="1" applyFill="1" applyBorder="1"/>
    <xf numFmtId="6" fontId="1" fillId="6" borderId="1" xfId="0" applyNumberFormat="1" applyFont="1" applyFill="1" applyBorder="1"/>
    <xf numFmtId="6" fontId="1" fillId="7" borderId="1" xfId="0" applyNumberFormat="1" applyFont="1" applyFill="1" applyBorder="1"/>
    <xf numFmtId="6" fontId="1" fillId="8" borderId="1" xfId="0" applyNumberFormat="1" applyFont="1" applyFill="1" applyBorder="1" applyAlignment="1">
      <alignment horizontal="right"/>
    </xf>
    <xf numFmtId="6" fontId="1" fillId="8" borderId="1" xfId="0" applyNumberFormat="1" applyFont="1" applyFill="1" applyBorder="1"/>
    <xf numFmtId="165" fontId="1" fillId="3" borderId="1" xfId="1" applyNumberFormat="1" applyFont="1" applyFill="1" applyBorder="1"/>
    <xf numFmtId="4" fontId="1" fillId="3" borderId="8" xfId="0" applyNumberFormat="1" applyFont="1" applyFill="1" applyBorder="1"/>
    <xf numFmtId="4" fontId="0" fillId="3" borderId="8" xfId="0" applyNumberFormat="1" applyFill="1" applyBorder="1"/>
    <xf numFmtId="4" fontId="2" fillId="3" borderId="8" xfId="0" applyNumberFormat="1" applyFont="1" applyFill="1" applyBorder="1"/>
    <xf numFmtId="4" fontId="1" fillId="9" borderId="8" xfId="0" applyNumberFormat="1" applyFont="1" applyFill="1" applyBorder="1"/>
    <xf numFmtId="4" fontId="1" fillId="10" borderId="8" xfId="0" applyNumberFormat="1" applyFont="1" applyFill="1" applyBorder="1"/>
    <xf numFmtId="0" fontId="0" fillId="3" borderId="8" xfId="0" applyFill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2" fontId="2" fillId="0" borderId="8" xfId="0" applyNumberFormat="1" applyFont="1" applyBorder="1" applyAlignment="1">
      <alignment horizontal="center" wrapText="1"/>
    </xf>
    <xf numFmtId="2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wrapText="1"/>
    </xf>
    <xf numFmtId="0" fontId="1" fillId="3" borderId="8" xfId="0" applyFont="1" applyFill="1" applyBorder="1" applyAlignment="1">
      <alignment horizontal="center"/>
    </xf>
    <xf numFmtId="6" fontId="1" fillId="3" borderId="8" xfId="0" applyNumberFormat="1" applyFont="1" applyFill="1" applyBorder="1"/>
    <xf numFmtId="165" fontId="1" fillId="3" borderId="8" xfId="1" applyNumberFormat="1" applyFont="1" applyFill="1" applyBorder="1"/>
    <xf numFmtId="0" fontId="0" fillId="0" borderId="1" xfId="0" applyBorder="1" applyAlignment="1">
      <alignment horizontal="center"/>
    </xf>
    <xf numFmtId="6" fontId="1" fillId="5" borderId="1" xfId="0" applyNumberFormat="1" applyFont="1" applyFill="1" applyBorder="1"/>
    <xf numFmtId="165" fontId="1" fillId="0" borderId="0" xfId="1" applyNumberFormat="1" applyFont="1" applyFill="1" applyBorder="1"/>
    <xf numFmtId="166" fontId="1" fillId="0" borderId="1" xfId="0" applyNumberFormat="1" applyFont="1" applyBorder="1"/>
    <xf numFmtId="164" fontId="1" fillId="0" borderId="1" xfId="0" applyNumberFormat="1" applyFont="1" applyBorder="1"/>
    <xf numFmtId="164" fontId="0" fillId="0" borderId="1" xfId="0" applyNumberFormat="1" applyBorder="1"/>
    <xf numFmtId="164" fontId="2" fillId="0" borderId="1" xfId="0" applyNumberFormat="1" applyFont="1" applyBorder="1"/>
    <xf numFmtId="166" fontId="0" fillId="0" borderId="1" xfId="0" applyNumberFormat="1" applyBorder="1"/>
    <xf numFmtId="2" fontId="1" fillId="0" borderId="1" xfId="0" applyNumberFormat="1" applyFont="1" applyBorder="1"/>
    <xf numFmtId="43" fontId="1" fillId="0" borderId="1" xfId="0" applyNumberFormat="1" applyFont="1" applyBorder="1"/>
    <xf numFmtId="1" fontId="0" fillId="0" borderId="1" xfId="0" applyNumberFormat="1" applyBorder="1"/>
    <xf numFmtId="0" fontId="2" fillId="11" borderId="1" xfId="0" applyFont="1" applyFill="1" applyBorder="1" applyAlignment="1">
      <alignment horizontal="center"/>
    </xf>
    <xf numFmtId="3" fontId="1" fillId="11" borderId="1" xfId="0" applyNumberFormat="1" applyFont="1" applyFill="1" applyBorder="1" applyAlignment="1">
      <alignment horizontal="center"/>
    </xf>
    <xf numFmtId="165" fontId="1" fillId="11" borderId="1" xfId="1" applyNumberFormat="1" applyFont="1" applyFill="1" applyBorder="1"/>
    <xf numFmtId="4" fontId="2" fillId="11" borderId="1" xfId="0" applyNumberFormat="1" applyFont="1" applyFill="1" applyBorder="1"/>
    <xf numFmtId="4" fontId="1" fillId="11" borderId="1" xfId="0" applyNumberFormat="1" applyFont="1" applyFill="1" applyBorder="1"/>
    <xf numFmtId="4" fontId="0" fillId="11" borderId="1" xfId="0" applyNumberFormat="1" applyFill="1" applyBorder="1"/>
    <xf numFmtId="0" fontId="0" fillId="11" borderId="1" xfId="0" applyFill="1" applyBorder="1"/>
    <xf numFmtId="0" fontId="0" fillId="11" borderId="1" xfId="0" applyFill="1" applyBorder="1" applyAlignment="1">
      <alignment horizontal="center"/>
    </xf>
    <xf numFmtId="165" fontId="1" fillId="11" borderId="1" xfId="1" applyNumberFormat="1" applyFont="1" applyFill="1" applyBorder="1" applyAlignment="1">
      <alignment horizontal="right"/>
    </xf>
    <xf numFmtId="165" fontId="1" fillId="11" borderId="9" xfId="1" applyNumberFormat="1" applyFont="1" applyFill="1" applyBorder="1"/>
    <xf numFmtId="0" fontId="0" fillId="11" borderId="9" xfId="0" applyFill="1" applyBorder="1"/>
    <xf numFmtId="0" fontId="0" fillId="11" borderId="11" xfId="0" applyFill="1" applyBorder="1" applyAlignment="1">
      <alignment horizontal="center"/>
    </xf>
    <xf numFmtId="165" fontId="1" fillId="11" borderId="8" xfId="1" applyNumberFormat="1" applyFont="1" applyFill="1" applyBorder="1"/>
    <xf numFmtId="4" fontId="1" fillId="11" borderId="12" xfId="0" applyNumberFormat="1" applyFont="1" applyFill="1" applyBorder="1"/>
    <xf numFmtId="4" fontId="1" fillId="11" borderId="9" xfId="0" applyNumberFormat="1" applyFont="1" applyFill="1" applyBorder="1"/>
    <xf numFmtId="4" fontId="0" fillId="11" borderId="9" xfId="0" applyNumberFormat="1" applyFill="1" applyBorder="1"/>
    <xf numFmtId="4" fontId="2" fillId="11" borderId="9" xfId="0" applyNumberFormat="1" applyFont="1" applyFill="1" applyBorder="1"/>
    <xf numFmtId="0" fontId="0" fillId="11" borderId="10" xfId="0" applyFill="1" applyBorder="1"/>
    <xf numFmtId="0" fontId="0" fillId="11" borderId="15" xfId="0" applyFill="1" applyBorder="1" applyAlignment="1">
      <alignment horizontal="center"/>
    </xf>
    <xf numFmtId="165" fontId="1" fillId="11" borderId="14" xfId="1" applyNumberFormat="1" applyFont="1" applyFill="1" applyBorder="1"/>
    <xf numFmtId="4" fontId="1" fillId="11" borderId="13" xfId="0" applyNumberFormat="1" applyFont="1" applyFill="1" applyBorder="1"/>
    <xf numFmtId="4" fontId="1" fillId="11" borderId="8" xfId="0" applyNumberFormat="1" applyFont="1" applyFill="1" applyBorder="1"/>
    <xf numFmtId="4" fontId="0" fillId="11" borderId="8" xfId="0" applyNumberFormat="1" applyFill="1" applyBorder="1"/>
    <xf numFmtId="4" fontId="2" fillId="11" borderId="8" xfId="0" applyNumberFormat="1" applyFont="1" applyFill="1" applyBorder="1"/>
    <xf numFmtId="165" fontId="1" fillId="11" borderId="17" xfId="1" applyNumberFormat="1" applyFont="1" applyFill="1" applyBorder="1"/>
    <xf numFmtId="4" fontId="1" fillId="11" borderId="16" xfId="0" applyNumberFormat="1" applyFont="1" applyFill="1" applyBorder="1"/>
    <xf numFmtId="4" fontId="1" fillId="11" borderId="10" xfId="0" applyNumberFormat="1" applyFont="1" applyFill="1" applyBorder="1"/>
    <xf numFmtId="0" fontId="0" fillId="11" borderId="15" xfId="0" applyFill="1" applyBorder="1"/>
    <xf numFmtId="0" fontId="2" fillId="12" borderId="1" xfId="0" applyFont="1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166" fontId="1" fillId="12" borderId="1" xfId="0" applyNumberFormat="1" applyFont="1" applyFill="1" applyBorder="1"/>
    <xf numFmtId="164" fontId="1" fillId="12" borderId="1" xfId="0" applyNumberFormat="1" applyFont="1" applyFill="1" applyBorder="1"/>
    <xf numFmtId="164" fontId="0" fillId="12" borderId="1" xfId="0" applyNumberFormat="1" applyFill="1" applyBorder="1"/>
    <xf numFmtId="164" fontId="2" fillId="12" borderId="1" xfId="0" applyNumberFormat="1" applyFont="1" applyFill="1" applyBorder="1"/>
    <xf numFmtId="166" fontId="0" fillId="12" borderId="1" xfId="0" applyNumberFormat="1" applyFill="1" applyBorder="1"/>
    <xf numFmtId="17" fontId="2" fillId="0" borderId="3" xfId="0" applyNumberFormat="1" applyFont="1" applyBorder="1" applyAlignment="1">
      <alignment horizontal="left"/>
    </xf>
    <xf numFmtId="17" fontId="2" fillId="0" borderId="4" xfId="0" applyNumberFormat="1" applyFont="1" applyBorder="1" applyAlignment="1">
      <alignment horizontal="left"/>
    </xf>
    <xf numFmtId="17" fontId="2" fillId="0" borderId="5" xfId="0" applyNumberFormat="1" applyFont="1" applyBorder="1" applyAlignment="1">
      <alignment horizontal="left"/>
    </xf>
    <xf numFmtId="0" fontId="2" fillId="13" borderId="6" xfId="0" applyFont="1" applyFill="1" applyBorder="1" applyAlignment="1">
      <alignment horizontal="center"/>
    </xf>
    <xf numFmtId="0" fontId="2" fillId="13" borderId="2" xfId="0" applyFont="1" applyFill="1" applyBorder="1" applyAlignment="1">
      <alignment horizontal="center"/>
    </xf>
    <xf numFmtId="0" fontId="2" fillId="13" borderId="7" xfId="0" applyFont="1" applyFill="1" applyBorder="1" applyAlignment="1">
      <alignment horizontal="center"/>
    </xf>
    <xf numFmtId="17" fontId="2" fillId="13" borderId="3" xfId="0" applyNumberFormat="1" applyFont="1" applyFill="1" applyBorder="1" applyAlignment="1">
      <alignment horizontal="center"/>
    </xf>
    <xf numFmtId="17" fontId="2" fillId="13" borderId="4" xfId="0" applyNumberFormat="1" applyFont="1" applyFill="1" applyBorder="1" applyAlignment="1">
      <alignment horizontal="center"/>
    </xf>
    <xf numFmtId="17" fontId="2" fillId="13" borderId="5" xfId="0" applyNumberFormat="1" applyFont="1" applyFill="1" applyBorder="1" applyAlignment="1">
      <alignment horizontal="center"/>
    </xf>
  </cellXfs>
  <cellStyles count="3">
    <cellStyle name="Currency" xfId="1" builtinId="4"/>
    <cellStyle name="Normal" xfId="0" builtinId="0"/>
    <cellStyle name="Per cent" xfId="2" builtinId="5"/>
  </cellStyles>
  <dxfs count="0"/>
  <tableStyles count="0" defaultTableStyle="TableStyleMedium9" defaultPivotStyle="PivotStyleLight16"/>
  <colors>
    <mruColors>
      <color rgb="FFC6E0B4"/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0"/>
  <sheetViews>
    <sheetView tabSelected="1" topLeftCell="A30" zoomScaleNormal="100" workbookViewId="0">
      <selection activeCell="N51" sqref="N51"/>
    </sheetView>
  </sheetViews>
  <sheetFormatPr defaultRowHeight="12.95"/>
  <cols>
    <col min="1" max="1" width="4.85546875" customWidth="1"/>
    <col min="3" max="3" width="18.140625" bestFit="1" customWidth="1"/>
    <col min="4" max="4" width="10.7109375" customWidth="1"/>
    <col min="7" max="7" width="9.140625" customWidth="1"/>
    <col min="8" max="9" width="9.140625" style="5"/>
    <col min="10" max="10" width="9.140625" style="6"/>
    <col min="11" max="11" width="10.85546875" bestFit="1" customWidth="1"/>
  </cols>
  <sheetData>
    <row r="1" spans="1:10">
      <c r="A1" s="105" t="s">
        <v>0</v>
      </c>
      <c r="B1" s="106"/>
      <c r="C1" s="106"/>
      <c r="D1" s="106"/>
      <c r="E1" s="106"/>
      <c r="F1" s="106"/>
      <c r="G1" s="106"/>
      <c r="H1" s="106"/>
      <c r="I1" s="106"/>
      <c r="J1" s="107"/>
    </row>
    <row r="2" spans="1:10" ht="14.1" customHeight="1">
      <c r="A2" s="108">
        <v>46235</v>
      </c>
      <c r="B2" s="109"/>
      <c r="C2" s="109"/>
      <c r="D2" s="109"/>
      <c r="E2" s="109"/>
      <c r="F2" s="109"/>
      <c r="G2" s="109"/>
      <c r="H2" s="109"/>
      <c r="I2" s="109"/>
      <c r="J2" s="110"/>
    </row>
    <row r="3" spans="1:10" ht="18" customHeight="1">
      <c r="A3" s="1"/>
      <c r="B3" s="2"/>
      <c r="C3" s="15"/>
      <c r="D3" s="15"/>
      <c r="E3" s="16"/>
      <c r="F3" s="17">
        <v>0.18720000000000001</v>
      </c>
      <c r="G3" s="16"/>
    </row>
    <row r="4" spans="1:10" ht="15" customHeight="1">
      <c r="A4" s="1"/>
      <c r="B4" s="15"/>
      <c r="C4" s="15"/>
      <c r="D4" s="15"/>
      <c r="E4" s="15"/>
      <c r="F4" s="18">
        <v>0.1207</v>
      </c>
      <c r="G4" s="19">
        <v>175.01</v>
      </c>
    </row>
    <row r="5" spans="1:10" ht="51.95">
      <c r="A5" s="1"/>
      <c r="B5" s="3" t="s">
        <v>1</v>
      </c>
      <c r="C5" s="3" t="s">
        <v>2</v>
      </c>
      <c r="D5" s="3" t="s">
        <v>3</v>
      </c>
      <c r="E5" s="4" t="s">
        <v>4</v>
      </c>
      <c r="F5" s="4" t="s">
        <v>5</v>
      </c>
      <c r="G5" s="3" t="s">
        <v>6</v>
      </c>
      <c r="H5" s="7" t="s">
        <v>7</v>
      </c>
      <c r="I5" s="8" t="s">
        <v>8</v>
      </c>
      <c r="J5" s="9" t="s">
        <v>9</v>
      </c>
    </row>
    <row r="6" spans="1:10">
      <c r="A6" s="1"/>
      <c r="B6" s="1"/>
      <c r="C6" s="3" t="s">
        <v>10</v>
      </c>
      <c r="D6" s="3"/>
      <c r="E6" s="4" t="s">
        <v>10</v>
      </c>
      <c r="F6" s="4" t="s">
        <v>10</v>
      </c>
      <c r="G6" s="3" t="s">
        <v>10</v>
      </c>
      <c r="H6" s="10"/>
      <c r="I6" s="10"/>
      <c r="J6" s="11"/>
    </row>
    <row r="7" spans="1:10">
      <c r="A7" s="31" t="s">
        <v>11</v>
      </c>
      <c r="B7" s="32" t="s">
        <v>12</v>
      </c>
      <c r="C7" s="33">
        <v>25528</v>
      </c>
      <c r="D7" s="34">
        <f t="shared" ref="D7:D26" si="0">E7+F7</f>
        <v>15.0733</v>
      </c>
      <c r="E7" s="34">
        <f t="shared" ref="E7:E26" si="1">ROUND(C7/52/36.5,4)</f>
        <v>13.4499</v>
      </c>
      <c r="F7" s="34">
        <f t="shared" ref="F7:F28" si="2">ROUND(E7*$F$4,4)</f>
        <v>1.6234</v>
      </c>
      <c r="G7" s="34">
        <f>ROUND(((((E7+F7)*36.5)-$G$4)*0.138)/36.5,4)</f>
        <v>1.4184000000000001</v>
      </c>
      <c r="H7" s="35">
        <f t="shared" ref="H7:H50" si="3">D7*0.005</f>
        <v>7.5366500000000003E-2</v>
      </c>
      <c r="I7" s="35">
        <f t="shared" ref="I7:I50" si="4">D7*0.04</f>
        <v>0.60293200000000002</v>
      </c>
      <c r="J7" s="36">
        <f t="shared" ref="J7:J50" si="5">D7+G7+H7+I7</f>
        <v>17.169998500000002</v>
      </c>
    </row>
    <row r="8" spans="1:10">
      <c r="A8" s="1"/>
      <c r="B8" s="21" t="s">
        <v>13</v>
      </c>
      <c r="C8" s="14">
        <v>25911</v>
      </c>
      <c r="D8" s="22">
        <f t="shared" si="0"/>
        <v>15.2995</v>
      </c>
      <c r="E8" s="22">
        <f t="shared" si="1"/>
        <v>13.6517</v>
      </c>
      <c r="F8" s="22">
        <f t="shared" si="2"/>
        <v>1.6477999999999999</v>
      </c>
      <c r="G8" s="22">
        <f t="shared" ref="G8:G18" si="6">ROUND(((((E8+F8)*36.5)-$G$4)*0.138)/36.5,4)</f>
        <v>1.4496</v>
      </c>
      <c r="H8" s="12">
        <f t="shared" si="3"/>
        <v>7.6497499999999996E-2</v>
      </c>
      <c r="I8" s="12">
        <f t="shared" si="4"/>
        <v>0.61197999999999997</v>
      </c>
      <c r="J8" s="13">
        <f t="shared" si="5"/>
        <v>17.437577499999996</v>
      </c>
    </row>
    <row r="9" spans="1:10">
      <c r="A9" s="1"/>
      <c r="B9" s="21" t="s">
        <v>14</v>
      </c>
      <c r="C9" s="30">
        <v>26320</v>
      </c>
      <c r="D9" s="22">
        <f t="shared" ref="D9:D10" si="7">E9+F9</f>
        <v>15.541</v>
      </c>
      <c r="E9" s="22">
        <f t="shared" ref="E9:E10" si="8">ROUND(C9/52/36.5,4)</f>
        <v>13.8672</v>
      </c>
      <c r="F9" s="22">
        <f t="shared" ref="F9:F10" si="9">ROUND(E9*$F$4,4)</f>
        <v>1.6738</v>
      </c>
      <c r="G9" s="22">
        <f t="shared" si="6"/>
        <v>1.4830000000000001</v>
      </c>
      <c r="H9" s="12">
        <f t="shared" ref="H9:H10" si="10">D9*0.005</f>
        <v>7.770500000000001E-2</v>
      </c>
      <c r="I9" s="12">
        <f t="shared" ref="I9:I10" si="11">D9*0.04</f>
        <v>0.62164000000000008</v>
      </c>
      <c r="J9" s="13">
        <f t="shared" ref="J9:J10" si="12">D9+G9+H9+I9</f>
        <v>17.723345000000002</v>
      </c>
    </row>
    <row r="10" spans="1:10">
      <c r="A10" s="1"/>
      <c r="B10" s="21" t="s">
        <v>15</v>
      </c>
      <c r="C10" s="14">
        <v>26694</v>
      </c>
      <c r="D10" s="22">
        <f t="shared" si="7"/>
        <v>15.761899999999999</v>
      </c>
      <c r="E10" s="22">
        <f t="shared" si="8"/>
        <v>14.064299999999999</v>
      </c>
      <c r="F10" s="22">
        <f t="shared" si="9"/>
        <v>1.6976</v>
      </c>
      <c r="G10" s="22">
        <f t="shared" si="6"/>
        <v>1.5135000000000001</v>
      </c>
      <c r="H10" s="12">
        <f t="shared" si="10"/>
        <v>7.8809499999999991E-2</v>
      </c>
      <c r="I10" s="12">
        <f t="shared" si="11"/>
        <v>0.63047599999999993</v>
      </c>
      <c r="J10" s="13">
        <f t="shared" si="12"/>
        <v>17.984685499999998</v>
      </c>
    </row>
    <row r="11" spans="1:10">
      <c r="A11" s="31" t="s">
        <v>16</v>
      </c>
      <c r="B11" s="32" t="s">
        <v>17</v>
      </c>
      <c r="C11" s="33">
        <v>28029</v>
      </c>
      <c r="D11" s="34">
        <f t="shared" ref="D11:D12" si="13">E11+F11</f>
        <v>16.5502</v>
      </c>
      <c r="E11" s="34">
        <f t="shared" ref="E11:E12" si="14">ROUND(C11/52/36.5,4)</f>
        <v>14.7677</v>
      </c>
      <c r="F11" s="34">
        <f t="shared" ref="F11:F12" si="15">ROUND(E11*$F$4,4)</f>
        <v>1.7825</v>
      </c>
      <c r="G11" s="34">
        <f t="shared" si="6"/>
        <v>1.6222000000000001</v>
      </c>
      <c r="H11" s="35">
        <f t="shared" ref="H11:H12" si="16">D11*0.005</f>
        <v>8.2751000000000005E-2</v>
      </c>
      <c r="I11" s="35">
        <f t="shared" ref="I11:I12" si="17">D11*0.04</f>
        <v>0.66200800000000004</v>
      </c>
      <c r="J11" s="36">
        <f t="shared" ref="J11:J12" si="18">D11+G11+H11+I11</f>
        <v>18.917158999999998</v>
      </c>
    </row>
    <row r="12" spans="1:10">
      <c r="A12" s="1"/>
      <c r="B12" s="21" t="s">
        <v>18</v>
      </c>
      <c r="C12" s="14">
        <v>28589</v>
      </c>
      <c r="D12" s="22">
        <f t="shared" si="13"/>
        <v>16.880800000000001</v>
      </c>
      <c r="E12" s="22">
        <f t="shared" si="14"/>
        <v>15.0627</v>
      </c>
      <c r="F12" s="22">
        <f t="shared" si="15"/>
        <v>1.8181</v>
      </c>
      <c r="G12" s="22">
        <f t="shared" si="6"/>
        <v>1.6678999999999999</v>
      </c>
      <c r="H12" s="12">
        <f t="shared" si="16"/>
        <v>8.4404000000000007E-2</v>
      </c>
      <c r="I12" s="12">
        <f t="shared" si="17"/>
        <v>0.67523200000000005</v>
      </c>
      <c r="J12" s="13">
        <f t="shared" si="18"/>
        <v>19.308336000000001</v>
      </c>
    </row>
    <row r="13" spans="1:10">
      <c r="A13" s="1"/>
      <c r="B13" s="21" t="s">
        <v>19</v>
      </c>
      <c r="C13" s="14">
        <v>29161</v>
      </c>
      <c r="D13" s="22">
        <f t="shared" si="0"/>
        <v>17.218499999999999</v>
      </c>
      <c r="E13" s="22">
        <f t="shared" ref="E13:E17" si="19">ROUND(C13/52/36.5,4)</f>
        <v>15.364100000000001</v>
      </c>
      <c r="F13" s="22">
        <f t="shared" ref="F13:F17" si="20">ROUND(E13*$F$4,4)</f>
        <v>1.8544</v>
      </c>
      <c r="G13" s="22">
        <f t="shared" si="6"/>
        <v>1.7144999999999999</v>
      </c>
      <c r="H13" s="12">
        <f t="shared" ref="H13:H17" si="21">D13*0.005</f>
        <v>8.6092500000000002E-2</v>
      </c>
      <c r="I13" s="12">
        <f t="shared" ref="I13:I17" si="22">D13*0.04</f>
        <v>0.68874000000000002</v>
      </c>
      <c r="J13" s="13">
        <f t="shared" ref="J13:J17" si="23">D13+G13+H13+I13</f>
        <v>19.707832499999999</v>
      </c>
    </row>
    <row r="14" spans="1:10">
      <c r="A14" s="1"/>
      <c r="B14" s="21" t="s">
        <v>20</v>
      </c>
      <c r="C14" s="14">
        <v>29744</v>
      </c>
      <c r="D14" s="22">
        <f t="shared" si="0"/>
        <v>17.5627</v>
      </c>
      <c r="E14" s="22">
        <f t="shared" si="19"/>
        <v>15.671200000000001</v>
      </c>
      <c r="F14" s="22">
        <f t="shared" si="20"/>
        <v>1.8915</v>
      </c>
      <c r="G14" s="22">
        <f t="shared" si="6"/>
        <v>1.762</v>
      </c>
      <c r="H14" s="12">
        <f t="shared" si="21"/>
        <v>8.7813500000000003E-2</v>
      </c>
      <c r="I14" s="12">
        <f t="shared" si="22"/>
        <v>0.70250800000000002</v>
      </c>
      <c r="J14" s="13">
        <f t="shared" si="23"/>
        <v>20.115021500000001</v>
      </c>
    </row>
    <row r="15" spans="1:10">
      <c r="A15" s="1"/>
      <c r="B15" s="21" t="s">
        <v>21</v>
      </c>
      <c r="C15" s="14">
        <v>30339</v>
      </c>
      <c r="D15" s="22">
        <f t="shared" si="0"/>
        <v>17.914100000000001</v>
      </c>
      <c r="E15" s="22">
        <f t="shared" si="19"/>
        <v>15.9847</v>
      </c>
      <c r="F15" s="22">
        <f t="shared" si="20"/>
        <v>1.9294</v>
      </c>
      <c r="G15" s="22">
        <f t="shared" si="6"/>
        <v>1.8105</v>
      </c>
      <c r="H15" s="12">
        <f t="shared" si="21"/>
        <v>8.9570500000000011E-2</v>
      </c>
      <c r="I15" s="12">
        <f t="shared" si="22"/>
        <v>0.71656400000000009</v>
      </c>
      <c r="J15" s="13">
        <f t="shared" si="23"/>
        <v>20.530734500000005</v>
      </c>
    </row>
    <row r="16" spans="1:10">
      <c r="A16" s="31" t="s">
        <v>22</v>
      </c>
      <c r="B16" s="32">
        <v>21</v>
      </c>
      <c r="C16" s="57">
        <v>30986</v>
      </c>
      <c r="D16" s="36">
        <f t="shared" si="0"/>
        <v>18.296100000000003</v>
      </c>
      <c r="E16" s="34">
        <f t="shared" si="19"/>
        <v>16.325600000000001</v>
      </c>
      <c r="F16" s="34">
        <f t="shared" si="20"/>
        <v>1.9704999999999999</v>
      </c>
      <c r="G16" s="34">
        <f t="shared" si="6"/>
        <v>1.8632</v>
      </c>
      <c r="H16" s="35">
        <f t="shared" si="21"/>
        <v>9.148050000000002E-2</v>
      </c>
      <c r="I16" s="35">
        <f t="shared" si="22"/>
        <v>0.73184400000000016</v>
      </c>
      <c r="J16" s="36">
        <f t="shared" si="23"/>
        <v>20.9826245</v>
      </c>
    </row>
    <row r="17" spans="1:10">
      <c r="A17" s="1"/>
      <c r="B17" s="21">
        <v>22</v>
      </c>
      <c r="C17" s="38">
        <v>31861</v>
      </c>
      <c r="D17" s="22">
        <f t="shared" ref="D17" si="24">E17+F17</f>
        <v>18.8127</v>
      </c>
      <c r="E17" s="20">
        <f t="shared" si="19"/>
        <v>16.7866</v>
      </c>
      <c r="F17" s="20">
        <f t="shared" si="20"/>
        <v>2.0261</v>
      </c>
      <c r="G17" s="22">
        <f t="shared" ref="G17" si="25">ROUND(((((E17+F17)*36.5)-$G$4)*0.138)/36.5,4)</f>
        <v>1.9345000000000001</v>
      </c>
      <c r="H17" s="12">
        <f t="shared" si="21"/>
        <v>9.4063499999999994E-2</v>
      </c>
      <c r="I17" s="12">
        <f t="shared" si="22"/>
        <v>0.75250799999999995</v>
      </c>
      <c r="J17" s="13">
        <f t="shared" si="23"/>
        <v>21.593771499999999</v>
      </c>
    </row>
    <row r="18" spans="1:10">
      <c r="A18" s="1"/>
      <c r="B18" s="21">
        <v>23</v>
      </c>
      <c r="C18" s="38">
        <v>32722</v>
      </c>
      <c r="D18" s="22">
        <f t="shared" si="0"/>
        <v>19.321200000000001</v>
      </c>
      <c r="E18" s="20">
        <f t="shared" si="1"/>
        <v>17.240300000000001</v>
      </c>
      <c r="F18" s="20">
        <f t="shared" si="2"/>
        <v>2.0809000000000002</v>
      </c>
      <c r="G18" s="22">
        <f t="shared" si="6"/>
        <v>2.0045999999999999</v>
      </c>
      <c r="H18" s="12">
        <f t="shared" si="3"/>
        <v>9.6606000000000011E-2</v>
      </c>
      <c r="I18" s="12">
        <f t="shared" si="4"/>
        <v>0.77284800000000009</v>
      </c>
      <c r="J18" s="13">
        <f t="shared" si="5"/>
        <v>22.195254000000002</v>
      </c>
    </row>
    <row r="19" spans="1:10">
      <c r="A19" s="31" t="s">
        <v>23</v>
      </c>
      <c r="B19" s="32">
        <v>25</v>
      </c>
      <c r="C19" s="37">
        <v>34630</v>
      </c>
      <c r="D19" s="36">
        <f t="shared" si="0"/>
        <v>20.447700000000001</v>
      </c>
      <c r="E19" s="34">
        <f t="shared" si="1"/>
        <v>18.2455</v>
      </c>
      <c r="F19" s="34">
        <f t="shared" si="2"/>
        <v>2.2021999999999999</v>
      </c>
      <c r="G19" s="34">
        <f t="shared" ref="G19:G26" si="26">ROUND(((((E19+F19)*36.5)-$G$4)*0.138)/36.5,4)</f>
        <v>2.1600999999999999</v>
      </c>
      <c r="H19" s="35">
        <f t="shared" si="3"/>
        <v>0.10223850000000001</v>
      </c>
      <c r="I19" s="35">
        <f t="shared" si="4"/>
        <v>0.81790800000000008</v>
      </c>
      <c r="J19" s="36">
        <f t="shared" si="5"/>
        <v>23.527946499999999</v>
      </c>
    </row>
    <row r="20" spans="1:10">
      <c r="A20" s="1"/>
      <c r="B20" s="21">
        <f t="shared" ref="B20:B45" si="27">1+B19</f>
        <v>26</v>
      </c>
      <c r="C20" s="41">
        <v>35302</v>
      </c>
      <c r="D20" s="22">
        <f t="shared" si="0"/>
        <v>20.8446</v>
      </c>
      <c r="E20" s="20">
        <f t="shared" si="1"/>
        <v>18.599599999999999</v>
      </c>
      <c r="F20" s="20">
        <f t="shared" si="2"/>
        <v>2.2450000000000001</v>
      </c>
      <c r="G20" s="20">
        <f t="shared" si="26"/>
        <v>2.2149000000000001</v>
      </c>
      <c r="H20" s="12">
        <f t="shared" si="3"/>
        <v>0.104223</v>
      </c>
      <c r="I20" s="12">
        <f t="shared" si="4"/>
        <v>0.83378399999999997</v>
      </c>
      <c r="J20" s="13">
        <f t="shared" si="5"/>
        <v>23.997507000000002</v>
      </c>
    </row>
    <row r="21" spans="1:10">
      <c r="A21" s="1"/>
      <c r="B21" s="21">
        <f t="shared" si="27"/>
        <v>27</v>
      </c>
      <c r="C21" s="41">
        <v>36320</v>
      </c>
      <c r="D21" s="22">
        <f t="shared" si="0"/>
        <v>21.445599999999999</v>
      </c>
      <c r="E21" s="20">
        <f t="shared" si="1"/>
        <v>19.135899999999999</v>
      </c>
      <c r="F21" s="20">
        <f t="shared" si="2"/>
        <v>2.3096999999999999</v>
      </c>
      <c r="G21" s="20">
        <f t="shared" si="26"/>
        <v>2.2978000000000001</v>
      </c>
      <c r="H21" s="12">
        <f t="shared" si="3"/>
        <v>0.10722799999999999</v>
      </c>
      <c r="I21" s="12">
        <f t="shared" si="4"/>
        <v>0.85782399999999992</v>
      </c>
      <c r="J21" s="13">
        <f t="shared" si="5"/>
        <v>24.708451999999998</v>
      </c>
    </row>
    <row r="22" spans="1:10">
      <c r="A22" s="24"/>
      <c r="B22" s="25">
        <f t="shared" si="27"/>
        <v>28</v>
      </c>
      <c r="C22" s="39">
        <v>37369</v>
      </c>
      <c r="D22" s="26">
        <f t="shared" si="0"/>
        <v>22.065000000000001</v>
      </c>
      <c r="E22" s="26">
        <f t="shared" si="1"/>
        <v>19.688600000000001</v>
      </c>
      <c r="F22" s="26">
        <f t="shared" si="2"/>
        <v>2.3763999999999998</v>
      </c>
      <c r="G22" s="26">
        <f t="shared" si="26"/>
        <v>2.3833000000000002</v>
      </c>
      <c r="H22" s="27">
        <f t="shared" si="3"/>
        <v>0.11032500000000001</v>
      </c>
      <c r="I22" s="27">
        <f t="shared" si="4"/>
        <v>0.88260000000000005</v>
      </c>
      <c r="J22" s="28">
        <f t="shared" si="5"/>
        <v>25.441225000000003</v>
      </c>
    </row>
    <row r="23" spans="1:10">
      <c r="A23" s="24"/>
      <c r="B23" s="25">
        <f t="shared" si="27"/>
        <v>29</v>
      </c>
      <c r="C23" s="40">
        <v>38448</v>
      </c>
      <c r="D23" s="26">
        <f t="shared" si="0"/>
        <v>22.702100000000002</v>
      </c>
      <c r="E23" s="26">
        <f t="shared" si="1"/>
        <v>20.257100000000001</v>
      </c>
      <c r="F23" s="26">
        <f t="shared" si="2"/>
        <v>2.4449999999999998</v>
      </c>
      <c r="G23" s="26">
        <f t="shared" si="26"/>
        <v>2.4712000000000001</v>
      </c>
      <c r="H23" s="27">
        <f t="shared" si="3"/>
        <v>0.11351050000000001</v>
      </c>
      <c r="I23" s="27">
        <f t="shared" si="4"/>
        <v>0.90808400000000011</v>
      </c>
      <c r="J23" s="28">
        <f t="shared" si="5"/>
        <v>26.1948945</v>
      </c>
    </row>
    <row r="24" spans="1:10">
      <c r="A24" s="24"/>
      <c r="B24" s="25">
        <f t="shared" si="27"/>
        <v>30</v>
      </c>
      <c r="C24" s="40">
        <v>39560</v>
      </c>
      <c r="D24" s="26">
        <f t="shared" si="0"/>
        <v>23.358799999999999</v>
      </c>
      <c r="E24" s="26">
        <f t="shared" si="1"/>
        <v>20.843</v>
      </c>
      <c r="F24" s="26">
        <f t="shared" si="2"/>
        <v>2.5158</v>
      </c>
      <c r="G24" s="26">
        <f t="shared" si="26"/>
        <v>2.5617999999999999</v>
      </c>
      <c r="H24" s="27">
        <f t="shared" si="3"/>
        <v>0.116794</v>
      </c>
      <c r="I24" s="27">
        <f t="shared" si="4"/>
        <v>0.93435199999999996</v>
      </c>
      <c r="J24" s="28">
        <f t="shared" si="5"/>
        <v>26.971746</v>
      </c>
    </row>
    <row r="25" spans="1:10">
      <c r="A25" s="24"/>
      <c r="B25" s="25">
        <f t="shared" si="27"/>
        <v>31</v>
      </c>
      <c r="C25" s="40">
        <v>40704</v>
      </c>
      <c r="D25" s="26">
        <f t="shared" si="0"/>
        <v>24.034199999999998</v>
      </c>
      <c r="E25" s="26">
        <f t="shared" si="1"/>
        <v>21.445699999999999</v>
      </c>
      <c r="F25" s="26">
        <f t="shared" si="2"/>
        <v>2.5884999999999998</v>
      </c>
      <c r="G25" s="26">
        <f t="shared" si="26"/>
        <v>2.6549999999999998</v>
      </c>
      <c r="H25" s="27">
        <f t="shared" si="3"/>
        <v>0.120171</v>
      </c>
      <c r="I25" s="27">
        <f t="shared" si="4"/>
        <v>0.961368</v>
      </c>
      <c r="J25" s="28">
        <f t="shared" si="5"/>
        <v>27.770738999999999</v>
      </c>
    </row>
    <row r="26" spans="1:10">
      <c r="A26" s="31" t="s">
        <v>24</v>
      </c>
      <c r="B26" s="32">
        <v>34</v>
      </c>
      <c r="C26" s="37">
        <v>44352</v>
      </c>
      <c r="D26" s="36">
        <f t="shared" si="0"/>
        <v>26.188299999999998</v>
      </c>
      <c r="E26" s="34">
        <f t="shared" si="1"/>
        <v>23.367799999999999</v>
      </c>
      <c r="F26" s="34">
        <f t="shared" si="2"/>
        <v>2.8205</v>
      </c>
      <c r="G26" s="34">
        <f t="shared" si="26"/>
        <v>2.9523000000000001</v>
      </c>
      <c r="H26" s="35">
        <f t="shared" si="3"/>
        <v>0.13094149999999999</v>
      </c>
      <c r="I26" s="35">
        <f t="shared" si="4"/>
        <v>1.0475319999999999</v>
      </c>
      <c r="J26" s="36">
        <f t="shared" si="5"/>
        <v>30.319073499999998</v>
      </c>
    </row>
    <row r="27" spans="1:10">
      <c r="A27" s="1"/>
      <c r="B27" s="21">
        <f t="shared" si="27"/>
        <v>35</v>
      </c>
      <c r="C27" s="38">
        <v>45641</v>
      </c>
      <c r="D27" s="22">
        <f t="shared" ref="D27:D46" si="28">E27+F27</f>
        <v>26.949400000000001</v>
      </c>
      <c r="E27" s="20">
        <f t="shared" ref="E27:E46" si="29">ROUND(C27/52/36.5,4)</f>
        <v>24.046900000000001</v>
      </c>
      <c r="F27" s="20">
        <f t="shared" si="2"/>
        <v>2.9024999999999999</v>
      </c>
      <c r="G27" s="20">
        <f t="shared" ref="G27:G46" si="30">ROUND(((((E27+F27)*36.5)-$G$4)*0.138)/36.5,4)</f>
        <v>3.0573000000000001</v>
      </c>
      <c r="H27" s="12">
        <f t="shared" si="3"/>
        <v>0.13474700000000001</v>
      </c>
      <c r="I27" s="12">
        <f t="shared" si="4"/>
        <v>1.077976</v>
      </c>
      <c r="J27" s="13">
        <f t="shared" si="5"/>
        <v>31.219423000000003</v>
      </c>
    </row>
    <row r="28" spans="1:10">
      <c r="A28" s="1"/>
      <c r="B28" s="21">
        <f t="shared" si="27"/>
        <v>36</v>
      </c>
      <c r="C28" s="38">
        <v>46970</v>
      </c>
      <c r="D28" s="22">
        <f t="shared" si="28"/>
        <v>27.734099999999998</v>
      </c>
      <c r="E28" s="20">
        <f t="shared" si="29"/>
        <v>24.7471</v>
      </c>
      <c r="F28" s="20">
        <f t="shared" si="2"/>
        <v>2.9870000000000001</v>
      </c>
      <c r="G28" s="20">
        <f t="shared" si="30"/>
        <v>3.1656</v>
      </c>
      <c r="H28" s="12">
        <f t="shared" si="3"/>
        <v>0.1386705</v>
      </c>
      <c r="I28" s="12">
        <f t="shared" si="4"/>
        <v>1.109364</v>
      </c>
      <c r="J28" s="13">
        <f t="shared" si="5"/>
        <v>32.147734499999999</v>
      </c>
    </row>
    <row r="29" spans="1:10">
      <c r="A29" s="24"/>
      <c r="B29" s="25">
        <f t="shared" si="27"/>
        <v>37</v>
      </c>
      <c r="C29" s="40">
        <v>48337</v>
      </c>
      <c r="D29" s="26">
        <f t="shared" si="28"/>
        <v>28.541200000000003</v>
      </c>
      <c r="E29" s="26">
        <f t="shared" si="29"/>
        <v>25.467300000000002</v>
      </c>
      <c r="F29" s="26">
        <f t="shared" ref="F29:F46" si="31">ROUND(E29*$F$4,4)</f>
        <v>3.0739000000000001</v>
      </c>
      <c r="G29" s="26">
        <f t="shared" si="30"/>
        <v>3.2770000000000001</v>
      </c>
      <c r="H29" s="27">
        <f t="shared" si="3"/>
        <v>0.14270600000000003</v>
      </c>
      <c r="I29" s="27">
        <f t="shared" si="4"/>
        <v>1.1416480000000002</v>
      </c>
      <c r="J29" s="28">
        <f t="shared" si="5"/>
        <v>33.102554000000005</v>
      </c>
    </row>
    <row r="30" spans="1:10">
      <c r="A30" s="24"/>
      <c r="B30" s="25">
        <f t="shared" si="27"/>
        <v>38</v>
      </c>
      <c r="C30" s="40">
        <v>49798</v>
      </c>
      <c r="D30" s="26">
        <f t="shared" si="28"/>
        <v>29.4039</v>
      </c>
      <c r="E30" s="26">
        <f t="shared" si="29"/>
        <v>26.237100000000002</v>
      </c>
      <c r="F30" s="26">
        <f t="shared" si="31"/>
        <v>3.1667999999999998</v>
      </c>
      <c r="G30" s="26">
        <f t="shared" si="30"/>
        <v>3.3961000000000001</v>
      </c>
      <c r="H30" s="27">
        <f t="shared" si="3"/>
        <v>0.1470195</v>
      </c>
      <c r="I30" s="27">
        <f t="shared" si="4"/>
        <v>1.176156</v>
      </c>
      <c r="J30" s="28">
        <f t="shared" si="5"/>
        <v>34.123175499999995</v>
      </c>
    </row>
    <row r="31" spans="1:10">
      <c r="A31" s="31" t="s">
        <v>25</v>
      </c>
      <c r="B31" s="32">
        <f t="shared" si="27"/>
        <v>39</v>
      </c>
      <c r="C31" s="37">
        <v>51258</v>
      </c>
      <c r="D31" s="36">
        <f t="shared" si="28"/>
        <v>30.265999999999998</v>
      </c>
      <c r="E31" s="34">
        <f t="shared" si="29"/>
        <v>27.0063</v>
      </c>
      <c r="F31" s="34">
        <f t="shared" si="31"/>
        <v>3.2597</v>
      </c>
      <c r="G31" s="34">
        <f t="shared" si="30"/>
        <v>3.5150000000000001</v>
      </c>
      <c r="H31" s="35">
        <f t="shared" si="3"/>
        <v>0.15132999999999999</v>
      </c>
      <c r="I31" s="35">
        <f t="shared" si="4"/>
        <v>1.2106399999999999</v>
      </c>
      <c r="J31" s="36">
        <f t="shared" si="5"/>
        <v>35.142969999999998</v>
      </c>
    </row>
    <row r="32" spans="1:10">
      <c r="A32" s="1"/>
      <c r="B32" s="21">
        <f t="shared" si="27"/>
        <v>40</v>
      </c>
      <c r="C32" s="38">
        <v>52788</v>
      </c>
      <c r="D32" s="22">
        <f t="shared" si="28"/>
        <v>31.1694</v>
      </c>
      <c r="E32" s="20">
        <f t="shared" si="29"/>
        <v>27.8124</v>
      </c>
      <c r="F32" s="20">
        <f t="shared" si="31"/>
        <v>3.3570000000000002</v>
      </c>
      <c r="G32" s="20">
        <f t="shared" si="30"/>
        <v>3.6396999999999999</v>
      </c>
      <c r="H32" s="12">
        <f t="shared" si="3"/>
        <v>0.15584700000000001</v>
      </c>
      <c r="I32" s="12">
        <f t="shared" si="4"/>
        <v>1.2467760000000001</v>
      </c>
      <c r="J32" s="13">
        <f t="shared" si="5"/>
        <v>36.211722999999999</v>
      </c>
    </row>
    <row r="33" spans="1:11">
      <c r="A33" s="1"/>
      <c r="B33" s="21">
        <f t="shared" si="27"/>
        <v>41</v>
      </c>
      <c r="C33" s="38">
        <v>54367</v>
      </c>
      <c r="D33" s="22">
        <f t="shared" si="28"/>
        <v>32.101799999999997</v>
      </c>
      <c r="E33" s="20">
        <f t="shared" si="29"/>
        <v>28.644400000000001</v>
      </c>
      <c r="F33" s="20">
        <f t="shared" si="31"/>
        <v>3.4573999999999998</v>
      </c>
      <c r="G33" s="20">
        <f t="shared" si="30"/>
        <v>3.7684000000000002</v>
      </c>
      <c r="H33" s="12">
        <f t="shared" si="3"/>
        <v>0.16050899999999999</v>
      </c>
      <c r="I33" s="12">
        <f t="shared" si="4"/>
        <v>1.2840719999999999</v>
      </c>
      <c r="J33" s="13">
        <f t="shared" si="5"/>
        <v>37.314780999999996</v>
      </c>
    </row>
    <row r="34" spans="1:11">
      <c r="A34" s="1"/>
      <c r="B34" s="21">
        <f t="shared" si="27"/>
        <v>42</v>
      </c>
      <c r="C34" s="38">
        <v>55991</v>
      </c>
      <c r="D34" s="22">
        <f t="shared" si="28"/>
        <v>33.060699999999997</v>
      </c>
      <c r="E34" s="20">
        <f t="shared" si="29"/>
        <v>29.5</v>
      </c>
      <c r="F34" s="20">
        <f t="shared" si="31"/>
        <v>3.5607000000000002</v>
      </c>
      <c r="G34" s="20">
        <f t="shared" si="30"/>
        <v>3.9007000000000001</v>
      </c>
      <c r="H34" s="12">
        <f t="shared" si="3"/>
        <v>0.16530349999999999</v>
      </c>
      <c r="I34" s="12">
        <f t="shared" si="4"/>
        <v>1.3224279999999999</v>
      </c>
      <c r="J34" s="13">
        <f t="shared" si="5"/>
        <v>38.4491315</v>
      </c>
    </row>
    <row r="35" spans="1:11">
      <c r="A35" s="1"/>
      <c r="B35" s="21">
        <f t="shared" si="27"/>
        <v>43</v>
      </c>
      <c r="C35" s="38">
        <v>57666</v>
      </c>
      <c r="D35" s="22">
        <f t="shared" si="28"/>
        <v>34.049700000000001</v>
      </c>
      <c r="E35" s="20">
        <f t="shared" si="29"/>
        <v>30.3825</v>
      </c>
      <c r="F35" s="20">
        <f t="shared" si="31"/>
        <v>3.6671999999999998</v>
      </c>
      <c r="G35" s="20">
        <f t="shared" si="30"/>
        <v>4.0372000000000003</v>
      </c>
      <c r="H35" s="12">
        <f t="shared" si="3"/>
        <v>0.1702485</v>
      </c>
      <c r="I35" s="12">
        <f t="shared" si="4"/>
        <v>1.361988</v>
      </c>
      <c r="J35" s="13">
        <f t="shared" si="5"/>
        <v>39.619136499999996</v>
      </c>
    </row>
    <row r="36" spans="1:11">
      <c r="A36" s="1"/>
      <c r="B36" s="21">
        <f t="shared" si="27"/>
        <v>44</v>
      </c>
      <c r="C36" s="38">
        <v>59390</v>
      </c>
      <c r="D36" s="22">
        <f t="shared" si="28"/>
        <v>35.067599999999999</v>
      </c>
      <c r="E36" s="20">
        <f t="shared" si="29"/>
        <v>31.290800000000001</v>
      </c>
      <c r="F36" s="20">
        <f t="shared" si="31"/>
        <v>3.7768000000000002</v>
      </c>
      <c r="G36" s="20">
        <f t="shared" si="30"/>
        <v>4.1776</v>
      </c>
      <c r="H36" s="12">
        <f t="shared" si="3"/>
        <v>0.17533799999999999</v>
      </c>
      <c r="I36" s="12">
        <f t="shared" si="4"/>
        <v>1.402704</v>
      </c>
      <c r="J36" s="13">
        <f t="shared" si="5"/>
        <v>40.823241999999993</v>
      </c>
    </row>
    <row r="37" spans="1:11">
      <c r="A37" s="24"/>
      <c r="B37" s="25">
        <f t="shared" si="27"/>
        <v>45</v>
      </c>
      <c r="C37" s="40">
        <v>61165</v>
      </c>
      <c r="D37" s="26">
        <f t="shared" si="28"/>
        <v>36.115699999999997</v>
      </c>
      <c r="E37" s="26">
        <f t="shared" si="29"/>
        <v>32.225999999999999</v>
      </c>
      <c r="F37" s="26">
        <f t="shared" si="31"/>
        <v>3.8896999999999999</v>
      </c>
      <c r="G37" s="26">
        <f t="shared" si="30"/>
        <v>4.3223000000000003</v>
      </c>
      <c r="H37" s="27">
        <f t="shared" si="3"/>
        <v>0.18057849999999998</v>
      </c>
      <c r="I37" s="27">
        <f t="shared" si="4"/>
        <v>1.4446279999999998</v>
      </c>
      <c r="J37" s="28">
        <f t="shared" si="5"/>
        <v>42.0632065</v>
      </c>
    </row>
    <row r="38" spans="1:11">
      <c r="A38" s="24"/>
      <c r="B38" s="25">
        <f t="shared" si="27"/>
        <v>46</v>
      </c>
      <c r="C38" s="40">
        <v>62994</v>
      </c>
      <c r="D38" s="26">
        <f t="shared" si="28"/>
        <v>37.195700000000002</v>
      </c>
      <c r="E38" s="26">
        <f t="shared" si="29"/>
        <v>33.189700000000002</v>
      </c>
      <c r="F38" s="26">
        <f t="shared" si="31"/>
        <v>4.0060000000000002</v>
      </c>
      <c r="G38" s="26">
        <f t="shared" si="30"/>
        <v>4.4713000000000003</v>
      </c>
      <c r="H38" s="27">
        <f t="shared" si="3"/>
        <v>0.18597850000000002</v>
      </c>
      <c r="I38" s="27">
        <f t="shared" si="4"/>
        <v>1.4878280000000002</v>
      </c>
      <c r="J38" s="28">
        <f t="shared" si="5"/>
        <v>43.340806499999999</v>
      </c>
    </row>
    <row r="39" spans="1:11">
      <c r="A39" s="24"/>
      <c r="B39" s="25">
        <f t="shared" si="27"/>
        <v>47</v>
      </c>
      <c r="C39" s="40">
        <v>64878</v>
      </c>
      <c r="D39" s="26">
        <f t="shared" si="28"/>
        <v>38.308099999999996</v>
      </c>
      <c r="E39" s="26">
        <f t="shared" si="29"/>
        <v>34.182299999999998</v>
      </c>
      <c r="F39" s="26">
        <f t="shared" si="31"/>
        <v>4.1257999999999999</v>
      </c>
      <c r="G39" s="26">
        <f t="shared" si="30"/>
        <v>4.6247999999999996</v>
      </c>
      <c r="H39" s="27">
        <f t="shared" si="3"/>
        <v>0.19154049999999997</v>
      </c>
      <c r="I39" s="27">
        <f t="shared" si="4"/>
        <v>1.5323239999999998</v>
      </c>
      <c r="J39" s="28">
        <f t="shared" si="5"/>
        <v>44.656764500000001</v>
      </c>
    </row>
    <row r="40" spans="1:11">
      <c r="A40" s="31" t="s">
        <v>26</v>
      </c>
      <c r="B40" s="32">
        <f t="shared" si="27"/>
        <v>48</v>
      </c>
      <c r="C40" s="37">
        <v>67144</v>
      </c>
      <c r="D40" s="36">
        <f t="shared" si="28"/>
        <v>39.646099999999997</v>
      </c>
      <c r="E40" s="34">
        <f t="shared" si="29"/>
        <v>35.376199999999997</v>
      </c>
      <c r="F40" s="34">
        <f t="shared" si="31"/>
        <v>4.2698999999999998</v>
      </c>
      <c r="G40" s="34">
        <f t="shared" si="30"/>
        <v>4.8094999999999999</v>
      </c>
      <c r="H40" s="35">
        <f t="shared" si="3"/>
        <v>0.19823049999999998</v>
      </c>
      <c r="I40" s="35">
        <f t="shared" si="4"/>
        <v>1.5858439999999998</v>
      </c>
      <c r="J40" s="36">
        <f t="shared" si="5"/>
        <v>46.2396745</v>
      </c>
    </row>
    <row r="41" spans="1:11">
      <c r="A41" s="1"/>
      <c r="B41" s="21">
        <f t="shared" si="27"/>
        <v>49</v>
      </c>
      <c r="C41" s="38">
        <v>68817</v>
      </c>
      <c r="D41" s="22">
        <f t="shared" si="28"/>
        <v>40.633899999999997</v>
      </c>
      <c r="E41" s="20">
        <f t="shared" si="29"/>
        <v>36.257599999999996</v>
      </c>
      <c r="F41" s="20">
        <f t="shared" si="31"/>
        <v>4.3762999999999996</v>
      </c>
      <c r="G41" s="20">
        <f t="shared" si="30"/>
        <v>4.9458000000000002</v>
      </c>
      <c r="H41" s="12">
        <f t="shared" si="3"/>
        <v>0.2031695</v>
      </c>
      <c r="I41" s="12">
        <f t="shared" si="4"/>
        <v>1.625356</v>
      </c>
      <c r="J41" s="13">
        <f t="shared" si="5"/>
        <v>47.4082255</v>
      </c>
    </row>
    <row r="42" spans="1:11">
      <c r="A42" s="1"/>
      <c r="B42" s="21">
        <f t="shared" si="27"/>
        <v>50</v>
      </c>
      <c r="C42" s="38">
        <v>70878</v>
      </c>
      <c r="D42" s="22">
        <f t="shared" si="28"/>
        <v>41.850899999999996</v>
      </c>
      <c r="E42" s="20">
        <f t="shared" si="29"/>
        <v>37.343499999999999</v>
      </c>
      <c r="F42" s="20">
        <f t="shared" si="31"/>
        <v>4.5073999999999996</v>
      </c>
      <c r="G42" s="20">
        <f t="shared" si="30"/>
        <v>5.1136999999999997</v>
      </c>
      <c r="H42" s="12">
        <f t="shared" si="3"/>
        <v>0.20925449999999998</v>
      </c>
      <c r="I42" s="12">
        <f t="shared" si="4"/>
        <v>1.6740359999999999</v>
      </c>
      <c r="J42" s="13">
        <f t="shared" si="5"/>
        <v>48.847890499999998</v>
      </c>
    </row>
    <row r="43" spans="1:11">
      <c r="A43" s="24"/>
      <c r="B43" s="25">
        <f t="shared" si="27"/>
        <v>51</v>
      </c>
      <c r="C43" s="40">
        <v>72997</v>
      </c>
      <c r="D43" s="26">
        <f t="shared" si="28"/>
        <v>43.1021</v>
      </c>
      <c r="E43" s="26">
        <f t="shared" si="29"/>
        <v>38.46</v>
      </c>
      <c r="F43" s="26">
        <f t="shared" si="31"/>
        <v>4.6421000000000001</v>
      </c>
      <c r="G43" s="26">
        <f t="shared" si="30"/>
        <v>5.2864000000000004</v>
      </c>
      <c r="H43" s="27">
        <f t="shared" si="3"/>
        <v>0.21551049999999999</v>
      </c>
      <c r="I43" s="27">
        <f t="shared" si="4"/>
        <v>1.7240839999999999</v>
      </c>
      <c r="J43" s="28">
        <f t="shared" si="5"/>
        <v>50.328094499999999</v>
      </c>
    </row>
    <row r="44" spans="1:11">
      <c r="A44" s="24"/>
      <c r="B44" s="25">
        <f t="shared" si="27"/>
        <v>52</v>
      </c>
      <c r="C44" s="40">
        <v>75184</v>
      </c>
      <c r="D44" s="26">
        <f t="shared" si="28"/>
        <v>44.3934</v>
      </c>
      <c r="E44" s="26">
        <f t="shared" si="29"/>
        <v>39.612200000000001</v>
      </c>
      <c r="F44" s="26">
        <f t="shared" si="31"/>
        <v>4.7812000000000001</v>
      </c>
      <c r="G44" s="26">
        <f t="shared" si="30"/>
        <v>5.4645999999999999</v>
      </c>
      <c r="H44" s="27">
        <f t="shared" si="3"/>
        <v>0.221967</v>
      </c>
      <c r="I44" s="27">
        <f t="shared" si="4"/>
        <v>1.775736</v>
      </c>
      <c r="J44" s="28">
        <f t="shared" si="5"/>
        <v>51.855702999999998</v>
      </c>
    </row>
    <row r="45" spans="1:11">
      <c r="A45" s="24"/>
      <c r="B45" s="25">
        <f t="shared" si="27"/>
        <v>53</v>
      </c>
      <c r="C45" s="40">
        <v>77435</v>
      </c>
      <c r="D45" s="26">
        <f t="shared" si="28"/>
        <v>45.722500000000004</v>
      </c>
      <c r="E45" s="26">
        <f t="shared" si="29"/>
        <v>40.798200000000001</v>
      </c>
      <c r="F45" s="26">
        <f t="shared" si="31"/>
        <v>4.9242999999999997</v>
      </c>
      <c r="G45" s="26">
        <f t="shared" si="30"/>
        <v>5.6479999999999997</v>
      </c>
      <c r="H45" s="27">
        <f t="shared" si="3"/>
        <v>0.22861250000000002</v>
      </c>
      <c r="I45" s="27">
        <f t="shared" si="4"/>
        <v>1.8289000000000002</v>
      </c>
      <c r="J45" s="28">
        <f t="shared" si="5"/>
        <v>53.428012500000001</v>
      </c>
    </row>
    <row r="46" spans="1:11">
      <c r="A46" s="24"/>
      <c r="B46" s="29">
        <v>54</v>
      </c>
      <c r="C46" s="40">
        <v>79753</v>
      </c>
      <c r="D46" s="26">
        <f t="shared" si="28"/>
        <v>47.091300000000004</v>
      </c>
      <c r="E46" s="26">
        <f t="shared" si="29"/>
        <v>42.019500000000001</v>
      </c>
      <c r="F46" s="26">
        <f t="shared" si="31"/>
        <v>5.0717999999999996</v>
      </c>
      <c r="G46" s="26">
        <f t="shared" si="30"/>
        <v>5.8369</v>
      </c>
      <c r="H46" s="27">
        <f t="shared" si="3"/>
        <v>0.23545650000000001</v>
      </c>
      <c r="I46" s="27">
        <f t="shared" si="4"/>
        <v>1.8836520000000001</v>
      </c>
      <c r="J46" s="28">
        <f t="shared" si="5"/>
        <v>55.0473085</v>
      </c>
    </row>
    <row r="47" spans="1:11">
      <c r="A47" s="67" t="s">
        <v>27</v>
      </c>
      <c r="B47" s="68" t="s">
        <v>28</v>
      </c>
      <c r="C47" s="69">
        <f>C19</f>
        <v>34630</v>
      </c>
      <c r="D47" s="70">
        <f t="shared" ref="D47:D50" si="32">E47+F47</f>
        <v>21.661100000000001</v>
      </c>
      <c r="E47" s="71">
        <f t="shared" ref="E47:E50" si="33">ROUND(C47/52/36.5,4)</f>
        <v>18.2455</v>
      </c>
      <c r="F47" s="71">
        <f t="shared" ref="F47:F50" si="34">ROUND(E47*$F$3,4)</f>
        <v>3.4156</v>
      </c>
      <c r="G47" s="71">
        <f t="shared" ref="G47:G50" si="35">ROUND(((((E47+F47)*36.5)-$G$4)*0.138)/36.5,4)</f>
        <v>2.3275999999999999</v>
      </c>
      <c r="H47" s="72">
        <f t="shared" si="3"/>
        <v>0.10830550000000001</v>
      </c>
      <c r="I47" s="72">
        <f t="shared" si="4"/>
        <v>0.8664440000000001</v>
      </c>
      <c r="J47" s="70">
        <f t="shared" si="5"/>
        <v>24.963449500000003</v>
      </c>
      <c r="K47" t="s">
        <v>29</v>
      </c>
    </row>
    <row r="48" spans="1:11">
      <c r="A48" s="73"/>
      <c r="B48" s="74" t="s">
        <v>30</v>
      </c>
      <c r="C48" s="75">
        <f>C47*2</f>
        <v>69260</v>
      </c>
      <c r="D48" s="71">
        <f t="shared" si="32"/>
        <v>43.322099999999999</v>
      </c>
      <c r="E48" s="71">
        <f t="shared" si="33"/>
        <v>36.491</v>
      </c>
      <c r="F48" s="71">
        <f t="shared" si="34"/>
        <v>6.8311000000000002</v>
      </c>
      <c r="G48" s="71">
        <f t="shared" si="35"/>
        <v>5.3167999999999997</v>
      </c>
      <c r="H48" s="72">
        <f t="shared" si="3"/>
        <v>0.21661050000000001</v>
      </c>
      <c r="I48" s="72">
        <f t="shared" si="4"/>
        <v>1.7328840000000001</v>
      </c>
      <c r="J48" s="70">
        <f t="shared" si="5"/>
        <v>50.5883945</v>
      </c>
      <c r="K48" t="s">
        <v>29</v>
      </c>
    </row>
    <row r="49" spans="1:11">
      <c r="A49" s="73"/>
      <c r="B49" s="74" t="s">
        <v>31</v>
      </c>
      <c r="C49" s="76">
        <f>C22*2</f>
        <v>74738</v>
      </c>
      <c r="D49" s="71">
        <f t="shared" si="32"/>
        <v>46.748600000000003</v>
      </c>
      <c r="E49" s="71">
        <f t="shared" si="33"/>
        <v>39.377200000000002</v>
      </c>
      <c r="F49" s="71">
        <f t="shared" si="34"/>
        <v>7.3714000000000004</v>
      </c>
      <c r="G49" s="71">
        <f t="shared" si="35"/>
        <v>5.7896000000000001</v>
      </c>
      <c r="H49" s="72">
        <f t="shared" si="3"/>
        <v>0.23374300000000003</v>
      </c>
      <c r="I49" s="72">
        <f t="shared" si="4"/>
        <v>1.8699440000000003</v>
      </c>
      <c r="J49" s="70">
        <f t="shared" si="5"/>
        <v>54.641886999999997</v>
      </c>
      <c r="K49" t="s">
        <v>29</v>
      </c>
    </row>
    <row r="50" spans="1:11">
      <c r="A50" s="77"/>
      <c r="B50" s="78" t="s">
        <v>32</v>
      </c>
      <c r="C50" s="79">
        <f>C26*2</f>
        <v>88704</v>
      </c>
      <c r="D50" s="80">
        <f t="shared" si="32"/>
        <v>55.484400000000001</v>
      </c>
      <c r="E50" s="81">
        <f t="shared" si="33"/>
        <v>46.735500000000002</v>
      </c>
      <c r="F50" s="81">
        <f t="shared" si="34"/>
        <v>8.7489000000000008</v>
      </c>
      <c r="G50" s="81">
        <f t="shared" si="35"/>
        <v>6.9951999999999996</v>
      </c>
      <c r="H50" s="82">
        <f t="shared" si="3"/>
        <v>0.277422</v>
      </c>
      <c r="I50" s="82">
        <f t="shared" si="4"/>
        <v>2.219376</v>
      </c>
      <c r="J50" s="83">
        <f t="shared" si="5"/>
        <v>64.976398000000003</v>
      </c>
      <c r="K50" t="s">
        <v>29</v>
      </c>
    </row>
    <row r="51" spans="1:11">
      <c r="A51" s="84"/>
      <c r="B51" s="85" t="s">
        <v>33</v>
      </c>
      <c r="C51" s="86">
        <v>109905</v>
      </c>
      <c r="D51" s="87">
        <f t="shared" ref="D51" si="36">E51+F51</f>
        <v>68.745599999999996</v>
      </c>
      <c r="E51" s="88">
        <f t="shared" ref="E51" si="37">ROUND(C51/52/36.5,4)</f>
        <v>57.905700000000003</v>
      </c>
      <c r="F51" s="88">
        <f t="shared" ref="F51" si="38">ROUND(E51*$F$3,4)</f>
        <v>10.8399</v>
      </c>
      <c r="G51" s="88">
        <f t="shared" ref="G51" si="39">ROUND(((((E51+F51)*36.5)-$G$4)*0.138)/36.5,4)</f>
        <v>8.8252000000000006</v>
      </c>
      <c r="H51" s="89">
        <f t="shared" ref="H51" si="40">D51*0.005</f>
        <v>0.34372799999999998</v>
      </c>
      <c r="I51" s="89">
        <f t="shared" ref="I51" si="41">D51*0.04</f>
        <v>2.7498239999999998</v>
      </c>
      <c r="J51" s="90">
        <f t="shared" ref="J51" si="42">D51+G51+H51+I51</f>
        <v>80.664351999999994</v>
      </c>
      <c r="K51" t="s">
        <v>34</v>
      </c>
    </row>
    <row r="52" spans="1:11">
      <c r="A52" s="84"/>
      <c r="B52" s="85" t="s">
        <v>35</v>
      </c>
      <c r="C52" s="91">
        <v>54121</v>
      </c>
      <c r="D52" s="92">
        <f t="shared" ref="D52" si="43">E52+F52</f>
        <v>33.852800000000002</v>
      </c>
      <c r="E52" s="93">
        <f t="shared" ref="E52" si="44">ROUND(C52/52/36.5,4)</f>
        <v>28.514800000000001</v>
      </c>
      <c r="F52" s="88">
        <f t="shared" ref="F52" si="45">ROUND(E52*$F$3,4)</f>
        <v>5.3380000000000001</v>
      </c>
      <c r="G52" s="88">
        <f t="shared" ref="G52" si="46">ROUND(((((E52+F52)*36.5)-$G$4)*0.138)/36.5,4)</f>
        <v>4.01</v>
      </c>
      <c r="H52" s="89">
        <f t="shared" ref="H52" si="47">D52*0.005</f>
        <v>0.16926400000000003</v>
      </c>
      <c r="I52" s="89">
        <f t="shared" ref="I52" si="48">D52*0.04</f>
        <v>1.3541120000000002</v>
      </c>
      <c r="J52" s="90">
        <f t="shared" ref="J52" si="49">D52+G52+H52+I52</f>
        <v>39.386175999999999</v>
      </c>
      <c r="K52" t="s">
        <v>36</v>
      </c>
    </row>
    <row r="53" spans="1:11">
      <c r="A53" s="94"/>
      <c r="B53" s="74" t="s">
        <v>37</v>
      </c>
      <c r="C53" s="69">
        <v>44352</v>
      </c>
      <c r="D53" s="71">
        <f t="shared" ref="D53" si="50">E53+F53</f>
        <v>27.7423</v>
      </c>
      <c r="E53" s="71">
        <f t="shared" ref="E53" si="51">ROUND(C53/52/36.5,4)</f>
        <v>23.367799999999999</v>
      </c>
      <c r="F53" s="87">
        <f t="shared" ref="F53" si="52">ROUND(E53*$F$3,4)</f>
        <v>4.3745000000000003</v>
      </c>
      <c r="G53" s="88">
        <f t="shared" ref="G53" si="53">ROUND(((((E53+F53)*36.5)-$G$4)*0.138)/36.5,4)</f>
        <v>3.1667999999999998</v>
      </c>
      <c r="H53" s="89">
        <f t="shared" ref="H53" si="54">D53*0.005</f>
        <v>0.13871150000000002</v>
      </c>
      <c r="I53" s="89">
        <f t="shared" ref="I53" si="55">D53*0.04</f>
        <v>1.1096920000000001</v>
      </c>
      <c r="J53" s="90">
        <f t="shared" ref="J53" si="56">D53+G53+H53+I53</f>
        <v>32.157503499999997</v>
      </c>
      <c r="K53" t="s">
        <v>38</v>
      </c>
    </row>
    <row r="54" spans="1:11">
      <c r="C54" s="58"/>
      <c r="D54" s="5"/>
    </row>
    <row r="55" spans="1:11">
      <c r="A55" s="1" t="s">
        <v>39</v>
      </c>
      <c r="B55" s="56">
        <v>1</v>
      </c>
      <c r="C55" s="59">
        <v>25528</v>
      </c>
      <c r="D55" s="60">
        <f>E55+F55</f>
        <v>15.0733</v>
      </c>
      <c r="E55" s="60">
        <f>ROUND(C55/52/36.5,4)</f>
        <v>13.4499</v>
      </c>
      <c r="F55" s="60">
        <f>ROUND(E55*$F$4,4)</f>
        <v>1.6234</v>
      </c>
      <c r="G55" s="60">
        <f>ROUND(((((E55+F55)*36.5)-$G$4)*0.138)/36.5,4)</f>
        <v>1.4184000000000001</v>
      </c>
      <c r="H55" s="61">
        <f>D55*0.005</f>
        <v>7.5366500000000003E-2</v>
      </c>
      <c r="I55" s="61">
        <f>D55*0.04</f>
        <v>0.60293200000000002</v>
      </c>
      <c r="J55" s="62">
        <f>D55+G55+H55+I55</f>
        <v>17.169998500000002</v>
      </c>
    </row>
    <row r="56" spans="1:11">
      <c r="A56" s="1" t="s">
        <v>39</v>
      </c>
      <c r="B56" s="56">
        <v>2</v>
      </c>
      <c r="C56" s="63">
        <f>(C55*0.035)+C55</f>
        <v>26421.48</v>
      </c>
      <c r="D56" s="60">
        <f>E56+F56</f>
        <v>15.600846499999999</v>
      </c>
      <c r="E56" s="60">
        <f>(E55*0.035)+E55</f>
        <v>13.9206465</v>
      </c>
      <c r="F56" s="60">
        <f>ROUND(E56*$F$4,4)</f>
        <v>1.6801999999999999</v>
      </c>
      <c r="G56" s="60">
        <f>ROUND(((((E56+F56)*36.5)-$G$4)*0.138)/36.5,4)</f>
        <v>1.4912000000000001</v>
      </c>
      <c r="H56" s="61">
        <f>D56*0.005</f>
        <v>7.8004232499999993E-2</v>
      </c>
      <c r="I56" s="61">
        <f>D56*0.04</f>
        <v>0.62403385999999994</v>
      </c>
      <c r="J56" s="62">
        <f>D56+G56+H56+I56</f>
        <v>17.794084592499999</v>
      </c>
      <c r="K56" s="23" t="s">
        <v>40</v>
      </c>
    </row>
    <row r="57" spans="1:11">
      <c r="A57" s="102"/>
      <c r="B57" s="103"/>
      <c r="C57" s="104"/>
      <c r="D57" s="64"/>
      <c r="E57" s="65"/>
      <c r="F57" s="65"/>
      <c r="G57" s="23"/>
    </row>
    <row r="58" spans="1:11">
      <c r="A58" s="1"/>
      <c r="B58" s="56"/>
      <c r="C58" s="66"/>
      <c r="D58" s="64"/>
      <c r="E58" s="65"/>
      <c r="F58" s="65"/>
    </row>
    <row r="59" spans="1:11">
      <c r="A59" s="95" t="s">
        <v>41</v>
      </c>
      <c r="B59" s="96">
        <v>1</v>
      </c>
      <c r="C59" s="97">
        <v>25528</v>
      </c>
      <c r="D59" s="98">
        <f>E59+F59</f>
        <v>15.0733</v>
      </c>
      <c r="E59" s="98">
        <f>ROUND(C59/52/36.5,4)</f>
        <v>13.4499</v>
      </c>
      <c r="F59" s="98">
        <f>ROUND(E59*$F$4,4)</f>
        <v>1.6234</v>
      </c>
      <c r="G59" s="98">
        <f>ROUND(((((E59+F59)*36.5)-$G$4)*0.138)/36.5,4)</f>
        <v>1.4184000000000001</v>
      </c>
      <c r="H59" s="99">
        <f>D59*0.005</f>
        <v>7.5366500000000003E-2</v>
      </c>
      <c r="I59" s="99">
        <f>D59*0.04</f>
        <v>0.60293200000000002</v>
      </c>
      <c r="J59" s="100">
        <f>D59+G59+H59+I59</f>
        <v>17.169998500000002</v>
      </c>
    </row>
    <row r="60" spans="1:11">
      <c r="A60" s="95" t="s">
        <v>41</v>
      </c>
      <c r="B60" s="96">
        <v>2</v>
      </c>
      <c r="C60" s="101">
        <f>C56</f>
        <v>26421.48</v>
      </c>
      <c r="D60" s="98">
        <f>E60+F60</f>
        <v>15.600846499999999</v>
      </c>
      <c r="E60" s="98">
        <f>(E59*0.035)+E59</f>
        <v>13.9206465</v>
      </c>
      <c r="F60" s="98">
        <f>ROUND(E60*$F$4,4)</f>
        <v>1.6801999999999999</v>
      </c>
      <c r="G60" s="98">
        <f>ROUND(((((E60+F60)*36.5)-$G$4)*0.138)/36.5,4)</f>
        <v>1.4912000000000001</v>
      </c>
      <c r="H60" s="99">
        <f>D60*0.005</f>
        <v>7.8004232499999993E-2</v>
      </c>
      <c r="I60" s="99">
        <f>D60*0.04</f>
        <v>0.62403385999999994</v>
      </c>
      <c r="J60" s="100">
        <f>D60+G60+H60+I60</f>
        <v>17.794084592499999</v>
      </c>
    </row>
  </sheetData>
  <autoFilter ref="A5:K56" xr:uid="{00000000-0001-0000-0000-000000000000}"/>
  <mergeCells count="3">
    <mergeCell ref="A57:C57"/>
    <mergeCell ref="A1:J1"/>
    <mergeCell ref="A2:J2"/>
  </mergeCells>
  <phoneticPr fontId="0" type="noConversion"/>
  <printOptions gridLines="1"/>
  <pageMargins left="0.74803149606299213" right="0.74803149606299213" top="0.98425196850393704" bottom="0.98425196850393704" header="0.51181102362204722" footer="0.51181102362204722"/>
  <pageSetup paperSize="9" scale="73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6C6B5-41A5-4A2F-BE6D-19821228A1D8}">
  <dimension ref="A1:I4"/>
  <sheetViews>
    <sheetView workbookViewId="0">
      <selection sqref="A1:I4"/>
    </sheetView>
  </sheetViews>
  <sheetFormatPr defaultRowHeight="12.6"/>
  <cols>
    <col min="1" max="1" width="28" customWidth="1"/>
    <col min="2" max="2" width="10.7109375" customWidth="1"/>
  </cols>
  <sheetData>
    <row r="1" spans="1:9" ht="51.95">
      <c r="A1" s="48" t="s">
        <v>1</v>
      </c>
      <c r="B1" s="48" t="s">
        <v>2</v>
      </c>
      <c r="C1" s="48" t="s">
        <v>3</v>
      </c>
      <c r="D1" s="49" t="s">
        <v>4</v>
      </c>
      <c r="E1" s="49" t="s">
        <v>5</v>
      </c>
      <c r="F1" s="48" t="s">
        <v>6</v>
      </c>
      <c r="G1" s="50" t="s">
        <v>7</v>
      </c>
      <c r="H1" s="51" t="s">
        <v>8</v>
      </c>
      <c r="I1" s="52" t="s">
        <v>9</v>
      </c>
    </row>
    <row r="2" spans="1:9" ht="12.95">
      <c r="A2" s="53" t="s">
        <v>42</v>
      </c>
      <c r="B2" s="54">
        <v>89117</v>
      </c>
      <c r="C2" s="45">
        <v>52.6203</v>
      </c>
      <c r="D2" s="46">
        <v>46.953099999999999</v>
      </c>
      <c r="E2" s="42">
        <v>5.6672000000000002</v>
      </c>
      <c r="F2" s="42">
        <v>6.3465999999999996</v>
      </c>
      <c r="G2" s="43">
        <v>0.26310149999999999</v>
      </c>
      <c r="H2" s="43">
        <v>2.1048119999999999</v>
      </c>
      <c r="I2" s="44">
        <v>61.334813500000003</v>
      </c>
    </row>
    <row r="3" spans="1:9" ht="12.95">
      <c r="A3" s="53" t="s">
        <v>43</v>
      </c>
      <c r="B3" s="55">
        <v>105699</v>
      </c>
      <c r="C3" s="45">
        <v>62.4114</v>
      </c>
      <c r="D3" s="46">
        <v>55.689700000000002</v>
      </c>
      <c r="E3" s="42">
        <v>6.7217000000000002</v>
      </c>
      <c r="F3" s="42">
        <v>7.6978</v>
      </c>
      <c r="G3" s="43">
        <v>0.31205700000000003</v>
      </c>
      <c r="H3" s="43">
        <v>2.4964560000000002</v>
      </c>
      <c r="I3" s="44">
        <v>72.917712999999992</v>
      </c>
    </row>
    <row r="4" spans="1:9" ht="12.95">
      <c r="A4" s="47" t="s">
        <v>44</v>
      </c>
      <c r="B4" s="55">
        <v>105699</v>
      </c>
      <c r="C4" s="45">
        <v>66.114800000000002</v>
      </c>
      <c r="D4" s="46">
        <v>55.689700000000002</v>
      </c>
      <c r="E4" s="42">
        <v>10.4251</v>
      </c>
      <c r="F4" s="42">
        <v>8.2088999999999999</v>
      </c>
      <c r="G4" s="43">
        <v>0.33057400000000003</v>
      </c>
      <c r="H4" s="43">
        <v>2.6445920000000003</v>
      </c>
      <c r="I4" s="44">
        <v>77.298866000000004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CD16965E40354E83AF52B4F100C0BC" ma:contentTypeVersion="20" ma:contentTypeDescription="Create a new document." ma:contentTypeScope="" ma:versionID="d3484fb65e053c0c0cd9234bb3636805">
  <xsd:schema xmlns:xsd="http://www.w3.org/2001/XMLSchema" xmlns:xs="http://www.w3.org/2001/XMLSchema" xmlns:p="http://schemas.microsoft.com/office/2006/metadata/properties" xmlns:ns2="50cb5de6-f12a-4aa8-8384-78222a2e2c5e" xmlns:ns3="5df0194d-3606-4a33-96d0-98a07738492e" targetNamespace="http://schemas.microsoft.com/office/2006/metadata/properties" ma:root="true" ma:fieldsID="ccfc86f7ac0d110bf5f3dcf306271f63" ns2:_="" ns3:_="">
    <xsd:import namespace="50cb5de6-f12a-4aa8-8384-78222a2e2c5e"/>
    <xsd:import namespace="5df0194d-3606-4a33-96d0-98a0773849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HUMS" minOccurs="0"/>
                <xsd:element ref="ns2:SSIS" minOccurs="0"/>
                <xsd:element ref="ns2:reissued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b5de6-f12a-4aa8-8384-78222a2e2c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HUMS" ma:index="20" nillable="true" ma:displayName="HUMS" ma:format="Dropdown" ma:internalName="HUMS">
      <xsd:simpleType>
        <xsd:restriction base="dms:Text">
          <xsd:maxLength value="255"/>
        </xsd:restriction>
      </xsd:simpleType>
    </xsd:element>
    <xsd:element name="SSIS" ma:index="21" nillable="true" ma:displayName="SSIS" ma:format="Dropdown" ma:internalName="SSIS">
      <xsd:simpleType>
        <xsd:restriction base="dms:Text">
          <xsd:maxLength value="255"/>
        </xsd:restriction>
      </xsd:simpleType>
    </xsd:element>
    <xsd:element name="reissued" ma:index="22" nillable="true" ma:displayName="reissued" ma:format="Dropdown" ma:internalName="reissued">
      <xsd:simpleType>
        <xsd:restriction base="dms:Text">
          <xsd:maxLength value="255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1103e67f-0598-4a90-8a4a-cec34b03bf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f0194d-3606-4a33-96d0-98a07738492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0320acf-9aca-4d8c-bd1c-a7c82d28f1f4}" ma:internalName="TaxCatchAll" ma:showField="CatchAllData" ma:web="5df0194d-3606-4a33-96d0-98a0773849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UMS xmlns="50cb5de6-f12a-4aa8-8384-78222a2e2c5e" xsi:nil="true"/>
    <SSIS xmlns="50cb5de6-f12a-4aa8-8384-78222a2e2c5e" xsi:nil="true"/>
    <reissued xmlns="50cb5de6-f12a-4aa8-8384-78222a2e2c5e" xsi:nil="true"/>
    <TaxCatchAll xmlns="5df0194d-3606-4a33-96d0-98a07738492e" xsi:nil="true"/>
    <lcf76f155ced4ddcb4097134ff3c332f xmlns="50cb5de6-f12a-4aa8-8384-78222a2e2c5e">
      <Terms xmlns="http://schemas.microsoft.com/office/infopath/2007/PartnerControls"/>
    </lcf76f155ced4ddcb4097134ff3c332f>
    <SharedWithUsers xmlns="5df0194d-3606-4a33-96d0-98a07738492e">
      <UserInfo>
        <DisplayName>Wasniowski, Andy</DisplayName>
        <AccountId>181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C22E4DD8-0064-4F60-9922-304B1DB447C5}"/>
</file>

<file path=customXml/itemProps2.xml><?xml version="1.0" encoding="utf-8"?>
<ds:datastoreItem xmlns:ds="http://schemas.openxmlformats.org/officeDocument/2006/customXml" ds:itemID="{A7B43C3A-B580-4978-8610-A789DAEE535B}"/>
</file>

<file path=customXml/itemProps3.xml><?xml version="1.0" encoding="utf-8"?>
<ds:datastoreItem xmlns:ds="http://schemas.openxmlformats.org/officeDocument/2006/customXml" ds:itemID="{F5DDF662-09F8-4CF3-AA06-EE22DE9E6EBD}"/>
</file>

<file path=docMetadata/LabelInfo.xml><?xml version="1.0" encoding="utf-8"?>
<clbl:labelList xmlns:clbl="http://schemas.microsoft.com/office/2020/mipLabelMetadata">
  <clbl:label id="{912a5d77-fb98-4eee-af32-1334d8f04a53}" enabled="0" method="" siteId="{912a5d77-fb98-4eee-af32-1334d8f04a5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Exeter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University of Exeter</dc:creator>
  <cp:keywords/>
  <dc:description/>
  <cp:lastModifiedBy/>
  <cp:revision/>
  <dcterms:created xsi:type="dcterms:W3CDTF">2011-02-24T17:26:45Z</dcterms:created>
  <dcterms:modified xsi:type="dcterms:W3CDTF">2026-10-08T08:01:05Z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UMS">
    <vt:lpwstr/>
  </property>
  <property fmtid="{D5CDD505-2E9C-101B-9397-08002B2CF9AE}" pid="3" name="SSIS">
    <vt:lpwstr/>
  </property>
  <property fmtid="{D5CDD505-2E9C-101B-9397-08002B2CF9AE}" pid="4" name="reissued">
    <vt:lpwstr/>
  </property>
  <property fmtid="{D5CDD505-2E9C-101B-9397-08002B2CF9AE}" pid="5" name="ContentTypeId">
    <vt:lpwstr>0x01010049CD16965E40354E83AF52B4F100C0BC</vt:lpwstr>
  </property>
  <property fmtid="{D5CDD505-2E9C-101B-9397-08002B2CF9AE}" pid="6" name="MediaServiceImageTags">
    <vt:lpwstr/>
  </property>
</Properties>
</file>